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externalReferences>
    <externalReference r:id="rId2"/>
  </externalReference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I89" i="8"/>
  <c r="H89"/>
  <c r="G89"/>
  <c r="G88" s="1"/>
  <c r="G86" s="1"/>
  <c r="F89"/>
  <c r="E89"/>
  <c r="D89"/>
  <c r="C89"/>
  <c r="B89"/>
  <c r="I90"/>
  <c r="H90"/>
  <c r="F90"/>
  <c r="E90"/>
  <c r="D90"/>
  <c r="C90"/>
  <c r="B90"/>
  <c r="I88"/>
  <c r="I86" s="1"/>
  <c r="H88"/>
  <c r="F88"/>
  <c r="D88"/>
  <c r="C88"/>
  <c r="B88"/>
  <c r="I87"/>
  <c r="H87"/>
  <c r="G87"/>
  <c r="F87"/>
  <c r="E87"/>
  <c r="D87"/>
  <c r="C87"/>
  <c r="B87"/>
  <c r="H86"/>
  <c r="F86"/>
  <c r="D86"/>
  <c r="C86"/>
  <c r="B86"/>
  <c r="J87"/>
  <c r="J77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C64"/>
  <c r="D64"/>
  <c r="E64"/>
  <c r="F64"/>
  <c r="G64"/>
  <c r="H64"/>
  <c r="J65"/>
  <c r="J66"/>
  <c r="J67"/>
  <c r="J81"/>
  <c r="J85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J89" l="1"/>
  <c r="E88"/>
  <c r="E86"/>
  <c r="J86" s="1"/>
  <c r="J88"/>
  <c r="G90"/>
  <c r="J64"/>
  <c r="I56"/>
  <c r="G56"/>
  <c r="E56"/>
  <c r="C56"/>
  <c r="H8"/>
  <c r="H7" s="1"/>
  <c r="H45" s="1"/>
  <c r="H44" s="1"/>
  <c r="H43" s="1"/>
  <c r="F8"/>
  <c r="F7" s="1"/>
  <c r="F45" s="1"/>
  <c r="F44" s="1"/>
  <c r="F43" s="1"/>
  <c r="D8"/>
  <c r="D7" s="1"/>
  <c r="D45" s="1"/>
  <c r="D44" s="1"/>
  <c r="D43" s="1"/>
  <c r="B8"/>
  <c r="H56"/>
  <c r="F56"/>
  <c r="D56"/>
  <c r="I8"/>
  <c r="I7" s="1"/>
  <c r="I45" s="1"/>
  <c r="I44" s="1"/>
  <c r="I43" s="1"/>
  <c r="G8"/>
  <c r="G7" s="1"/>
  <c r="G45" s="1"/>
  <c r="G44" s="1"/>
  <c r="G43" s="1"/>
  <c r="E8"/>
  <c r="E7" s="1"/>
  <c r="C8"/>
  <c r="C7" s="1"/>
  <c r="B7"/>
  <c r="B45" s="1"/>
  <c r="F103"/>
  <c r="J103" s="1"/>
  <c r="D98"/>
  <c r="J98" s="1"/>
  <c r="J57"/>
  <c r="B56"/>
  <c r="E48"/>
  <c r="J48" s="1"/>
  <c r="E45"/>
  <c r="C45"/>
  <c r="C46"/>
  <c r="J46" s="1"/>
  <c r="J9"/>
  <c r="J56" l="1"/>
  <c r="E44"/>
  <c r="E43" s="1"/>
  <c r="J8"/>
  <c r="J7" s="1"/>
  <c r="C44"/>
  <c r="C43" s="1"/>
  <c r="C97" s="1"/>
  <c r="J97" s="1"/>
  <c r="J94" s="1"/>
  <c r="J45"/>
  <c r="J44" s="1"/>
  <c r="J43" s="1"/>
  <c r="B44"/>
  <c r="B43" s="1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<sst xmlns="http://schemas.openxmlformats.org/spreadsheetml/2006/main" count="120" uniqueCount="120">
  <si>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</si>
  <si>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</si>
  <si>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</si>
  <si>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</si>
  <si>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</si>
  <si>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</si>
  <si>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</si>
  <si>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</si>
  <si>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</si>
  <si>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</si>
  <si>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</si>
  <si>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</si>
  <si>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</si>
  <si>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</si>
  <si>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</si>
  <si>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</si>
  <si>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</si>
  <si>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</si>
  <si>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</si>
  <si>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</si>
  <si>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</si>
  <si>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</si>
  <si>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</si>
  <si>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</si>
  <si>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</si>
  <si>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</si>
  <si>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</si>
  <si>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</si>
  <si>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</si>
  <si>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</si>
  <si>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</si>
  <si>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</si>
  <si>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</si>
  <si>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</si>
  <si>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</si>
  <si>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</si>
  <si>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</si>
  <si>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</si>
  <si>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</si>
  <si>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</si>
  <si>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</si>
  <si>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</si>
  <si>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</si>
  <si>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</si>
  <si>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</si>
  <si>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</si>
  <si>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</si>
  <si>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</si>
  <si>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</si>
  <si>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</si>
  <si>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</si>
  <si>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</si>
  <si>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</si>
  <si>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</si>
  <si>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</si>
  <si>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</si>
  <si>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</si>
  <si>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</si>
  <si>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</si>
  <si>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</si>
  <si>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</si>
  <si>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</si>
  <si>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</si>
  <si>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</si>
  <si>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</si>
  <si>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</si>
  <si>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</si>
  <si>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</si>
  <si>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</si>
  <si>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</si>
  <si>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</si>
  <si>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</si>
  <si>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</si>
  <si>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</si>
  <si>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</si>
  <si>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</si>
  <si>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</si>
  <si>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</si>
  <si>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</si>
  <si>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</si>
  <si>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</si>
  <si>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</si>
  <si>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</si>
  <si>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</si>
  <si>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</si>
  <si>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</si>
  <si>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</si>
  <si>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</si>
  <si>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</si>
  <si>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</si>
  <si>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</si>
  <si>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</si>
  <si>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</si>
  <si>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</si>
  <si>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</si>
  <si>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</si>
  <si>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</si>
  <si>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</si>
  <si>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</si>
  <si>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</si>
  <si>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</si>
  <si>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</si>
  <si>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</si>
  <si>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</si>
  <si>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</si>
  <si>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</si>
  <si>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</si>
  <si>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</si>
  <si>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</si>
  <si>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</si>
  <si>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</si>
  <si>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</si>
  <si>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 xml:space="preserve">6.2.17. Descumprimento de Entrega Certidão INSS </t>
  </si>
  <si>
    <t xml:space="preserve">6.2.18. Acerto Receita em Dinheiro </t>
  </si>
  <si>
    <t>OPERAÇÃO 11/08/13 - VENCIMENTO 16/08/13</t>
  </si>
  <si>
    <t>7.1. Pelo Transporte Coletivo (5.1 + 6.1 + 6.2 + 6.3)</t>
  </si>
  <si>
    <t>7. Remuneração Líquida a Pagar (7.1. + 7.2.)</t>
  </si>
  <si>
    <t>7.2.1 Ajuste do dia anterior</t>
  </si>
  <si>
    <t>7.2. Pelo Serviço Atende (5.2 + 6.4 + 7.2.1)</t>
  </si>
  <si>
    <t xml:space="preserve">7.2.2 Ajuste para o dia seguinte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</si>
</sst>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0" fillId="0" borderId="0" xfId="0" applyNumberFormat="1" applyFont="1" applyFill="1" applyAlignment="1">
      <alignment vertical="center"/>
    </xf>
    <xf numFmtId="43" fontId="8" fillId="0" borderId="0" xfId="2" applyNumberFormat="1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essao-1008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LHAMENTO CONCESSÃO"/>
    </sheetNames>
    <sheetDataSet>
      <sheetData sheetId="0"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-10941.370000000003</v>
          </cell>
          <cell r="H90">
            <v>0</v>
          </cell>
          <cell r="I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0.125" style="1" bestFit="1" customWidth="1"/>
    <col min="12" max="16384" width="9" style="1"/>
  </cols>
  <sheetData>
    <row r="1" spans="1:10" ht="21">
      <c r="A1" s="61" t="s">
        <v>108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1">
      <c r="A2" s="62" t="s">
        <v>114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3" t="s">
        <v>17</v>
      </c>
      <c r="B4" s="64" t="s">
        <v>32</v>
      </c>
      <c r="C4" s="65"/>
      <c r="D4" s="65"/>
      <c r="E4" s="65"/>
      <c r="F4" s="65"/>
      <c r="G4" s="65"/>
      <c r="H4" s="65"/>
      <c r="I4" s="66"/>
      <c r="J4" s="67" t="s">
        <v>18</v>
      </c>
    </row>
    <row r="5" spans="1:10" ht="38.25">
      <c r="A5" s="63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3"/>
    </row>
    <row r="6" spans="1:10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3"/>
    </row>
    <row r="7" spans="1:10" ht="17.25" customHeight="1">
      <c r="A7" s="8" t="s">
        <v>33</v>
      </c>
      <c r="B7" s="9">
        <f t="shared" ref="B7:J7" si="0">+B8+B16+B20+B23</f>
        <v>178875</v>
      </c>
      <c r="C7" s="9">
        <f t="shared" si="0"/>
        <v>227714</v>
      </c>
      <c r="D7" s="9">
        <f t="shared" si="0"/>
        <v>227123</v>
      </c>
      <c r="E7" s="9">
        <f t="shared" si="0"/>
        <v>182496</v>
      </c>
      <c r="F7" s="9">
        <f t="shared" si="0"/>
        <v>129254</v>
      </c>
      <c r="G7" s="9">
        <f t="shared" si="0"/>
        <v>268310</v>
      </c>
      <c r="H7" s="9">
        <f t="shared" si="0"/>
        <v>382687</v>
      </c>
      <c r="I7" s="9">
        <f t="shared" si="0"/>
        <v>132545</v>
      </c>
      <c r="J7" s="9">
        <f t="shared" si="0"/>
        <v>1729004</v>
      </c>
    </row>
    <row r="8" spans="1:10" ht="17.25" customHeight="1">
      <c r="A8" s="10" t="s">
        <v>34</v>
      </c>
      <c r="B8" s="11">
        <f>B9+B12</f>
        <v>103026</v>
      </c>
      <c r="C8" s="11">
        <f t="shared" ref="C8:I8" si="1">C9+C12</f>
        <v>136370</v>
      </c>
      <c r="D8" s="11">
        <f t="shared" si="1"/>
        <v>132187</v>
      </c>
      <c r="E8" s="11">
        <f t="shared" si="1"/>
        <v>101969</v>
      </c>
      <c r="F8" s="11">
        <f t="shared" si="1"/>
        <v>74923</v>
      </c>
      <c r="G8" s="11">
        <f t="shared" si="1"/>
        <v>140338</v>
      </c>
      <c r="H8" s="11">
        <f t="shared" si="1"/>
        <v>196625</v>
      </c>
      <c r="I8" s="11">
        <f t="shared" si="1"/>
        <v>80287</v>
      </c>
      <c r="J8" s="11">
        <f t="shared" ref="J8:J23" si="2">SUM(B8:I8)</f>
        <v>965725</v>
      </c>
    </row>
    <row r="9" spans="1:10" ht="17.25" customHeight="1">
      <c r="A9" s="15" t="s">
        <v>19</v>
      </c>
      <c r="B9" s="13">
        <f>+B10+B11</f>
        <v>22181</v>
      </c>
      <c r="C9" s="13">
        <f t="shared" ref="C9:I9" si="3">+C10+C11</f>
        <v>31646</v>
      </c>
      <c r="D9" s="13">
        <f t="shared" si="3"/>
        <v>30640</v>
      </c>
      <c r="E9" s="13">
        <f t="shared" si="3"/>
        <v>23062</v>
      </c>
      <c r="F9" s="13">
        <f t="shared" si="3"/>
        <v>15648</v>
      </c>
      <c r="G9" s="13">
        <f t="shared" si="3"/>
        <v>24824</v>
      </c>
      <c r="H9" s="13">
        <f t="shared" si="3"/>
        <v>26181</v>
      </c>
      <c r="I9" s="13">
        <f t="shared" si="3"/>
        <v>17782</v>
      </c>
      <c r="J9" s="11">
        <f t="shared" si="2"/>
        <v>191964</v>
      </c>
    </row>
    <row r="10" spans="1:10" ht="17.25" customHeight="1">
      <c r="A10" s="32" t="s">
        <v>20</v>
      </c>
      <c r="B10" s="13">
        <v>22181</v>
      </c>
      <c r="C10" s="13">
        <v>31646</v>
      </c>
      <c r="D10" s="13">
        <v>30640</v>
      </c>
      <c r="E10" s="13">
        <v>23062</v>
      </c>
      <c r="F10" s="13">
        <v>15648</v>
      </c>
      <c r="G10" s="13">
        <v>24824</v>
      </c>
      <c r="H10" s="13">
        <v>26181</v>
      </c>
      <c r="I10" s="13">
        <v>17782</v>
      </c>
      <c r="J10" s="11">
        <f>SUM(B10:I10)</f>
        <v>191964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80845</v>
      </c>
      <c r="C12" s="17">
        <f t="shared" si="4"/>
        <v>104724</v>
      </c>
      <c r="D12" s="17">
        <f t="shared" si="4"/>
        <v>101547</v>
      </c>
      <c r="E12" s="17">
        <f t="shared" si="4"/>
        <v>78907</v>
      </c>
      <c r="F12" s="17">
        <f t="shared" si="4"/>
        <v>59275</v>
      </c>
      <c r="G12" s="17">
        <f t="shared" si="4"/>
        <v>115514</v>
      </c>
      <c r="H12" s="17">
        <f t="shared" si="4"/>
        <v>170444</v>
      </c>
      <c r="I12" s="17">
        <f t="shared" si="4"/>
        <v>62505</v>
      </c>
      <c r="J12" s="11">
        <f t="shared" si="2"/>
        <v>773761</v>
      </c>
    </row>
    <row r="13" spans="1:10" ht="17.25" customHeight="1">
      <c r="A13" s="14" t="s">
        <v>22</v>
      </c>
      <c r="B13" s="13">
        <v>35307</v>
      </c>
      <c r="C13" s="13">
        <v>49677</v>
      </c>
      <c r="D13" s="13">
        <v>48700</v>
      </c>
      <c r="E13" s="13">
        <v>38967</v>
      </c>
      <c r="F13" s="13">
        <v>28441</v>
      </c>
      <c r="G13" s="13">
        <v>51233</v>
      </c>
      <c r="H13" s="13">
        <v>72290</v>
      </c>
      <c r="I13" s="13">
        <v>25997</v>
      </c>
      <c r="J13" s="11">
        <f t="shared" si="2"/>
        <v>350612</v>
      </c>
    </row>
    <row r="14" spans="1:10" ht="17.25" customHeight="1">
      <c r="A14" s="14" t="s">
        <v>23</v>
      </c>
      <c r="B14" s="13">
        <v>37110</v>
      </c>
      <c r="C14" s="13">
        <v>43566</v>
      </c>
      <c r="D14" s="13">
        <v>42738</v>
      </c>
      <c r="E14" s="13">
        <v>31794</v>
      </c>
      <c r="F14" s="13">
        <v>24936</v>
      </c>
      <c r="G14" s="13">
        <v>53039</v>
      </c>
      <c r="H14" s="13">
        <v>84748</v>
      </c>
      <c r="I14" s="13">
        <v>30711</v>
      </c>
      <c r="J14" s="11">
        <f t="shared" si="2"/>
        <v>348642</v>
      </c>
    </row>
    <row r="15" spans="1:10" ht="17.25" customHeight="1">
      <c r="A15" s="14" t="s">
        <v>24</v>
      </c>
      <c r="B15" s="13">
        <v>8428</v>
      </c>
      <c r="C15" s="13">
        <v>11481</v>
      </c>
      <c r="D15" s="13">
        <v>10109</v>
      </c>
      <c r="E15" s="13">
        <v>8146</v>
      </c>
      <c r="F15" s="13">
        <v>5898</v>
      </c>
      <c r="G15" s="13">
        <v>11242</v>
      </c>
      <c r="H15" s="13">
        <v>13406</v>
      </c>
      <c r="I15" s="13">
        <v>5797</v>
      </c>
      <c r="J15" s="11">
        <f t="shared" si="2"/>
        <v>74507</v>
      </c>
    </row>
    <row r="16" spans="1:10" ht="17.25" customHeight="1">
      <c r="A16" s="16" t="s">
        <v>25</v>
      </c>
      <c r="B16" s="11">
        <f>+B17+B18+B19</f>
        <v>61156</v>
      </c>
      <c r="C16" s="11">
        <f t="shared" ref="C16:I16" si="5">+C17+C18+C19</f>
        <v>69673</v>
      </c>
      <c r="D16" s="11">
        <f t="shared" si="5"/>
        <v>70353</v>
      </c>
      <c r="E16" s="11">
        <f t="shared" si="5"/>
        <v>57829</v>
      </c>
      <c r="F16" s="11">
        <f t="shared" si="5"/>
        <v>41180</v>
      </c>
      <c r="G16" s="11">
        <f t="shared" si="5"/>
        <v>106112</v>
      </c>
      <c r="H16" s="11">
        <f t="shared" si="5"/>
        <v>164316</v>
      </c>
      <c r="I16" s="11">
        <f t="shared" si="5"/>
        <v>43385</v>
      </c>
      <c r="J16" s="11">
        <f t="shared" si="2"/>
        <v>614004</v>
      </c>
    </row>
    <row r="17" spans="1:10" ht="17.25" customHeight="1">
      <c r="A17" s="12" t="s">
        <v>26</v>
      </c>
      <c r="B17" s="13">
        <v>32743</v>
      </c>
      <c r="C17" s="13">
        <v>40977</v>
      </c>
      <c r="D17" s="13">
        <v>41364</v>
      </c>
      <c r="E17" s="13">
        <v>34668</v>
      </c>
      <c r="F17" s="13">
        <v>24339</v>
      </c>
      <c r="G17" s="13">
        <v>57299</v>
      </c>
      <c r="H17" s="13">
        <v>80655</v>
      </c>
      <c r="I17" s="13">
        <v>23552</v>
      </c>
      <c r="J17" s="11">
        <f t="shared" si="2"/>
        <v>335597</v>
      </c>
    </row>
    <row r="18" spans="1:10" ht="17.25" customHeight="1">
      <c r="A18" s="12" t="s">
        <v>27</v>
      </c>
      <c r="B18" s="13">
        <v>23388</v>
      </c>
      <c r="C18" s="13">
        <v>22691</v>
      </c>
      <c r="D18" s="13">
        <v>23721</v>
      </c>
      <c r="E18" s="13">
        <v>18514</v>
      </c>
      <c r="F18" s="13">
        <v>13771</v>
      </c>
      <c r="G18" s="13">
        <v>40736</v>
      </c>
      <c r="H18" s="13">
        <v>72854</v>
      </c>
      <c r="I18" s="13">
        <v>16853</v>
      </c>
      <c r="J18" s="11">
        <f t="shared" si="2"/>
        <v>232528</v>
      </c>
    </row>
    <row r="19" spans="1:10" ht="17.25" customHeight="1">
      <c r="A19" s="12" t="s">
        <v>28</v>
      </c>
      <c r="B19" s="13">
        <v>5025</v>
      </c>
      <c r="C19" s="13">
        <v>6005</v>
      </c>
      <c r="D19" s="13">
        <v>5268</v>
      </c>
      <c r="E19" s="13">
        <v>4647</v>
      </c>
      <c r="F19" s="13">
        <v>3070</v>
      </c>
      <c r="G19" s="13">
        <v>8077</v>
      </c>
      <c r="H19" s="13">
        <v>10807</v>
      </c>
      <c r="I19" s="13">
        <v>2980</v>
      </c>
      <c r="J19" s="11">
        <f t="shared" si="2"/>
        <v>45879</v>
      </c>
    </row>
    <row r="20" spans="1:10" ht="17.25" customHeight="1">
      <c r="A20" s="16" t="s">
        <v>29</v>
      </c>
      <c r="B20" s="13">
        <v>14693</v>
      </c>
      <c r="C20" s="13">
        <v>21671</v>
      </c>
      <c r="D20" s="13">
        <v>24583</v>
      </c>
      <c r="E20" s="13">
        <v>22698</v>
      </c>
      <c r="F20" s="13">
        <v>13151</v>
      </c>
      <c r="G20" s="13">
        <v>21860</v>
      </c>
      <c r="H20" s="13">
        <v>21746</v>
      </c>
      <c r="I20" s="13">
        <v>7944</v>
      </c>
      <c r="J20" s="11">
        <f t="shared" si="2"/>
        <v>148346</v>
      </c>
    </row>
    <row r="21" spans="1:10" ht="17.25" customHeight="1">
      <c r="A21" s="12" t="s">
        <v>30</v>
      </c>
      <c r="B21" s="13">
        <f>ROUND(B$20*0.57,0)</f>
        <v>8375</v>
      </c>
      <c r="C21" s="13">
        <f>ROUND(C$20*0.57,0)</f>
        <v>12352</v>
      </c>
      <c r="D21" s="13">
        <f t="shared" ref="D21:I21" si="6">ROUND(D$20*0.57,0)</f>
        <v>14012</v>
      </c>
      <c r="E21" s="13">
        <f t="shared" si="6"/>
        <v>12938</v>
      </c>
      <c r="F21" s="13">
        <f t="shared" si="6"/>
        <v>7496</v>
      </c>
      <c r="G21" s="13">
        <f t="shared" si="6"/>
        <v>12460</v>
      </c>
      <c r="H21" s="13">
        <f t="shared" si="6"/>
        <v>12395</v>
      </c>
      <c r="I21" s="13">
        <f t="shared" si="6"/>
        <v>4528</v>
      </c>
      <c r="J21" s="11">
        <f t="shared" si="2"/>
        <v>84556</v>
      </c>
    </row>
    <row r="22" spans="1:10" ht="17.25" customHeight="1">
      <c r="A22" s="12" t="s">
        <v>31</v>
      </c>
      <c r="B22" s="13">
        <f>ROUND(B$20*0.43,0)</f>
        <v>6318</v>
      </c>
      <c r="C22" s="13">
        <f t="shared" ref="C22:I22" si="7">ROUND(C$20*0.43,0)</f>
        <v>9319</v>
      </c>
      <c r="D22" s="13">
        <f t="shared" si="7"/>
        <v>10571</v>
      </c>
      <c r="E22" s="13">
        <f t="shared" si="7"/>
        <v>9760</v>
      </c>
      <c r="F22" s="13">
        <f t="shared" si="7"/>
        <v>5655</v>
      </c>
      <c r="G22" s="13">
        <f t="shared" si="7"/>
        <v>9400</v>
      </c>
      <c r="H22" s="13">
        <f t="shared" si="7"/>
        <v>9351</v>
      </c>
      <c r="I22" s="13">
        <f t="shared" si="7"/>
        <v>3416</v>
      </c>
      <c r="J22" s="11">
        <f t="shared" si="2"/>
        <v>63790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929</v>
      </c>
      <c r="J23" s="11">
        <f t="shared" si="2"/>
        <v>929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2.688078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4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3.0627999999999999E-2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24038.51</v>
      </c>
      <c r="J31" s="24">
        <f t="shared" ref="J31:J67" si="9">SUM(B31:I31)</f>
        <v>24038.51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421218.39</v>
      </c>
      <c r="C43" s="23">
        <f t="shared" ref="C43:J43" si="10">+C44+C52</f>
        <v>610379.06000000006</v>
      </c>
      <c r="D43" s="23">
        <f t="shared" si="10"/>
        <v>639863.05999999994</v>
      </c>
      <c r="E43" s="23">
        <f t="shared" si="10"/>
        <v>509529.16000000003</v>
      </c>
      <c r="F43" s="23">
        <f t="shared" si="10"/>
        <v>321430.10000000003</v>
      </c>
      <c r="G43" s="23">
        <f t="shared" si="10"/>
        <v>663993.94000000006</v>
      </c>
      <c r="H43" s="23">
        <f t="shared" si="10"/>
        <v>817938.01</v>
      </c>
      <c r="I43" s="23">
        <f t="shared" si="10"/>
        <v>339267.85</v>
      </c>
      <c r="J43" s="23">
        <f t="shared" si="10"/>
        <v>4323619.57</v>
      </c>
    </row>
    <row r="44" spans="1:10" ht="17.25" customHeight="1">
      <c r="A44" s="16" t="s">
        <v>52</v>
      </c>
      <c r="B44" s="24">
        <f>SUM(B45:B51)</f>
        <v>406207.24</v>
      </c>
      <c r="C44" s="24">
        <f t="shared" ref="C44:J44" si="11">SUM(C45:C51)</f>
        <v>589812.12000000011</v>
      </c>
      <c r="D44" s="24">
        <f t="shared" si="11"/>
        <v>619477.98</v>
      </c>
      <c r="E44" s="24">
        <f t="shared" si="11"/>
        <v>490563.47000000003</v>
      </c>
      <c r="F44" s="24">
        <f t="shared" si="11"/>
        <v>302157.08</v>
      </c>
      <c r="G44" s="24">
        <f t="shared" si="11"/>
        <v>645983.16</v>
      </c>
      <c r="H44" s="24">
        <f t="shared" si="11"/>
        <v>792583.05</v>
      </c>
      <c r="I44" s="24">
        <f t="shared" si="11"/>
        <v>324093.88</v>
      </c>
      <c r="J44" s="24">
        <f t="shared" si="11"/>
        <v>4170877.9800000004</v>
      </c>
    </row>
    <row r="45" spans="1:10" ht="17.25" customHeight="1">
      <c r="A45" s="38" t="s">
        <v>53</v>
      </c>
      <c r="B45" s="24">
        <f t="shared" ref="B45:I45" si="12">ROUND(B26*B7,2)</f>
        <v>406207.24</v>
      </c>
      <c r="C45" s="24">
        <f t="shared" si="12"/>
        <v>588504.06000000006</v>
      </c>
      <c r="D45" s="24">
        <f t="shared" si="12"/>
        <v>619477.98</v>
      </c>
      <c r="E45" s="24">
        <f t="shared" si="12"/>
        <v>488906.78</v>
      </c>
      <c r="F45" s="24">
        <f t="shared" si="12"/>
        <v>302157.08</v>
      </c>
      <c r="G45" s="24">
        <f t="shared" si="12"/>
        <v>645983.16</v>
      </c>
      <c r="H45" s="24">
        <f t="shared" si="12"/>
        <v>792583.05</v>
      </c>
      <c r="I45" s="24">
        <f t="shared" si="12"/>
        <v>300055.37</v>
      </c>
      <c r="J45" s="24">
        <f t="shared" si="9"/>
        <v>4143874.7200000007</v>
      </c>
    </row>
    <row r="46" spans="1:10" ht="17.25" customHeight="1">
      <c r="A46" s="38" t="s">
        <v>54</v>
      </c>
      <c r="B46" s="20">
        <v>0</v>
      </c>
      <c r="C46" s="24">
        <f>ROUND(C27*C7,2)</f>
        <v>1308.06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1308.06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20">
        <v>5589.48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5589.48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-3932.79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-3932.79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24038.51</v>
      </c>
      <c r="J49" s="24">
        <f>SUM(B49:I49)</f>
        <v>24038.51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 t="shared" ref="B56:I56" si="13">+B57+B64+B83+B84</f>
        <v>-66543</v>
      </c>
      <c r="C56" s="39">
        <f t="shared" si="13"/>
        <v>-95157.22</v>
      </c>
      <c r="D56" s="39">
        <f t="shared" si="13"/>
        <v>-93018.66</v>
      </c>
      <c r="E56" s="39">
        <f t="shared" si="13"/>
        <v>-423508.68</v>
      </c>
      <c r="F56" s="39">
        <f t="shared" si="13"/>
        <v>-48531.46</v>
      </c>
      <c r="G56" s="39">
        <f t="shared" si="13"/>
        <v>-74852.649999999994</v>
      </c>
      <c r="H56" s="39">
        <f t="shared" si="13"/>
        <v>-78573.91</v>
      </c>
      <c r="I56" s="39">
        <f t="shared" si="13"/>
        <v>-53346</v>
      </c>
      <c r="J56" s="39">
        <f t="shared" si="9"/>
        <v>-933531.58000000007</v>
      </c>
    </row>
    <row r="57" spans="1:10" ht="18.75" customHeight="1">
      <c r="A57" s="16" t="s">
        <v>104</v>
      </c>
      <c r="B57" s="39">
        <f t="shared" ref="B57:I57" si="14">B58+B59+B60+B61+B62+B63</f>
        <v>-66543</v>
      </c>
      <c r="C57" s="39">
        <f t="shared" si="14"/>
        <v>-94938</v>
      </c>
      <c r="D57" s="39">
        <f t="shared" si="14"/>
        <v>-91920</v>
      </c>
      <c r="E57" s="39">
        <f t="shared" si="14"/>
        <v>-69186</v>
      </c>
      <c r="F57" s="39">
        <f t="shared" si="14"/>
        <v>-46944</v>
      </c>
      <c r="G57" s="39">
        <f t="shared" si="14"/>
        <v>-74472</v>
      </c>
      <c r="H57" s="39">
        <f t="shared" si="14"/>
        <v>-78543</v>
      </c>
      <c r="I57" s="39">
        <f t="shared" si="14"/>
        <v>-53346</v>
      </c>
      <c r="J57" s="39">
        <f t="shared" si="9"/>
        <v>-575892</v>
      </c>
    </row>
    <row r="58" spans="1:10" ht="18.75" customHeight="1">
      <c r="A58" s="12" t="s">
        <v>105</v>
      </c>
      <c r="B58" s="39">
        <f>-ROUND(B9*$D$3,2)</f>
        <v>-66543</v>
      </c>
      <c r="C58" s="39">
        <f t="shared" ref="C58:I58" si="15">-ROUND(C9*$D$3,2)</f>
        <v>-94938</v>
      </c>
      <c r="D58" s="39">
        <f t="shared" si="15"/>
        <v>-91920</v>
      </c>
      <c r="E58" s="39">
        <f t="shared" si="15"/>
        <v>-69186</v>
      </c>
      <c r="F58" s="39">
        <f t="shared" si="15"/>
        <v>-46944</v>
      </c>
      <c r="G58" s="39">
        <f t="shared" si="15"/>
        <v>-74472</v>
      </c>
      <c r="H58" s="39">
        <f t="shared" si="15"/>
        <v>-78543</v>
      </c>
      <c r="I58" s="39">
        <f t="shared" si="15"/>
        <v>-53346</v>
      </c>
      <c r="J58" s="39">
        <f t="shared" si="9"/>
        <v>-575892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109</v>
      </c>
      <c r="B64" s="20">
        <v>0</v>
      </c>
      <c r="C64" s="55">
        <f t="shared" ref="C64:H64" si="16">SUM(C65:C82)</f>
        <v>-219.22</v>
      </c>
      <c r="D64" s="55">
        <f t="shared" si="16"/>
        <v>-1098.6600000000001</v>
      </c>
      <c r="E64" s="55">
        <f t="shared" si="16"/>
        <v>-354322.68</v>
      </c>
      <c r="F64" s="55">
        <f t="shared" si="16"/>
        <v>-1587.46</v>
      </c>
      <c r="G64" s="55">
        <f t="shared" si="16"/>
        <v>-380.65</v>
      </c>
      <c r="H64" s="55">
        <f t="shared" si="16"/>
        <v>-30.91</v>
      </c>
      <c r="I64" s="20">
        <v>0</v>
      </c>
      <c r="J64" s="39">
        <f t="shared" si="9"/>
        <v>-357639.58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-2032.85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-3620.31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8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9">
        <v>-350000</v>
      </c>
      <c r="F77" s="20">
        <v>0</v>
      </c>
      <c r="G77" s="20">
        <v>0</v>
      </c>
      <c r="H77" s="20">
        <v>0</v>
      </c>
      <c r="I77" s="20">
        <v>0</v>
      </c>
      <c r="J77" s="39">
        <f t="shared" ref="J77" si="17">SUM(B77:I77)</f>
        <v>-350000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112</v>
      </c>
      <c r="B81" s="20">
        <v>0</v>
      </c>
      <c r="C81" s="20">
        <v>0</v>
      </c>
      <c r="D81" s="20">
        <v>0</v>
      </c>
      <c r="E81" s="39">
        <v>-500</v>
      </c>
      <c r="F81" s="20">
        <v>0</v>
      </c>
      <c r="G81" s="20">
        <v>0</v>
      </c>
      <c r="H81" s="20">
        <v>0</v>
      </c>
      <c r="I81" s="20">
        <v>0</v>
      </c>
      <c r="J81" s="56">
        <f>SUM(B81:I81)</f>
        <v>-500</v>
      </c>
    </row>
    <row r="82" spans="1:11" ht="18.75" customHeight="1">
      <c r="A82" s="12" t="s">
        <v>113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6" t="s">
        <v>110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6" t="s">
        <v>111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25"/>
      <c r="B85" s="21"/>
      <c r="C85" s="21"/>
      <c r="D85" s="21"/>
      <c r="E85" s="21"/>
      <c r="F85" s="21"/>
      <c r="G85" s="21"/>
      <c r="H85" s="21"/>
      <c r="I85" s="21"/>
      <c r="J85" s="21">
        <f>SUM(B85:I85)</f>
        <v>0</v>
      </c>
    </row>
    <row r="86" spans="1:11" ht="18.75" customHeight="1">
      <c r="A86" s="2" t="s">
        <v>116</v>
      </c>
      <c r="B86" s="26">
        <f t="shared" ref="B86:I86" si="18">+B87+B88</f>
        <v>354675.39</v>
      </c>
      <c r="C86" s="26">
        <f t="shared" si="18"/>
        <v>515221.84000000014</v>
      </c>
      <c r="D86" s="26">
        <f t="shared" si="18"/>
        <v>546844.39999999991</v>
      </c>
      <c r="E86" s="26">
        <f t="shared" si="18"/>
        <v>86020.48000000004</v>
      </c>
      <c r="F86" s="26">
        <f t="shared" si="18"/>
        <v>272898.64</v>
      </c>
      <c r="G86" s="26">
        <f t="shared" si="18"/>
        <v>578199.92000000004</v>
      </c>
      <c r="H86" s="26">
        <f t="shared" si="18"/>
        <v>739364.1</v>
      </c>
      <c r="I86" s="26">
        <f t="shared" si="18"/>
        <v>285921.84999999998</v>
      </c>
      <c r="J86" s="56">
        <f>SUM(B86:I86)</f>
        <v>3379146.62</v>
      </c>
    </row>
    <row r="87" spans="1:11" ht="18.75" customHeight="1">
      <c r="A87" s="16" t="s">
        <v>115</v>
      </c>
      <c r="B87" s="26">
        <f>+B44+B57+B64+B83</f>
        <v>339664.24</v>
      </c>
      <c r="C87" s="26">
        <f t="shared" ref="C87:I87" si="19">+C44+C57+C64+C83</f>
        <v>494654.90000000014</v>
      </c>
      <c r="D87" s="26">
        <f t="shared" si="19"/>
        <v>526459.31999999995</v>
      </c>
      <c r="E87" s="26">
        <f t="shared" si="19"/>
        <v>67054.790000000037</v>
      </c>
      <c r="F87" s="26">
        <f t="shared" si="19"/>
        <v>253625.62000000002</v>
      </c>
      <c r="G87" s="26">
        <f t="shared" si="19"/>
        <v>571130.51</v>
      </c>
      <c r="H87" s="26">
        <f t="shared" si="19"/>
        <v>714009.14</v>
      </c>
      <c r="I87" s="26">
        <f t="shared" si="19"/>
        <v>270747.88</v>
      </c>
      <c r="J87" s="56">
        <f>SUM(B87:I87)</f>
        <v>3237346.4</v>
      </c>
    </row>
    <row r="88" spans="1:11" ht="18.75" customHeight="1">
      <c r="A88" s="16" t="s">
        <v>118</v>
      </c>
      <c r="B88" s="26">
        <f>IF(+B52+B84&lt;0,0,(B52+B84))</f>
        <v>15011.15</v>
      </c>
      <c r="C88" s="26">
        <f t="shared" ref="C88:D88" si="20">IF(+C52+C84&lt;0,0,(C52+C84))</f>
        <v>20566.939999999999</v>
      </c>
      <c r="D88" s="26">
        <f t="shared" si="20"/>
        <v>20385.080000000002</v>
      </c>
      <c r="E88" s="26">
        <f>IF(+E52+E84+E89&lt;0,0,(E52+E84+E89))</f>
        <v>18965.689999999999</v>
      </c>
      <c r="F88" s="26">
        <f>IF(+F52+F84+F89&lt;0,0,(F52+F84))</f>
        <v>19273.02</v>
      </c>
      <c r="G88" s="26">
        <f>IF(+G52+G84+G89&lt;0,0,(G52+G84+G89))</f>
        <v>7069.4099999999962</v>
      </c>
      <c r="H88" s="26">
        <f>IF(+H52+H84+H89&lt;0,0,(H52+H84))</f>
        <v>25354.959999999999</v>
      </c>
      <c r="I88" s="26">
        <f>IF(+I52+I84+I89&lt;0,0,(I52+I84+I89))</f>
        <v>15173.97</v>
      </c>
      <c r="J88" s="56">
        <f>SUM(B88:I88)</f>
        <v>141800.22</v>
      </c>
    </row>
    <row r="89" spans="1:11" ht="18.75" customHeight="1">
      <c r="A89" s="12" t="s">
        <v>117</v>
      </c>
      <c r="B89" s="20">
        <f>+'[1]DETALHAMENTO CONCESSÃO'!B$90</f>
        <v>0</v>
      </c>
      <c r="C89" s="20">
        <f>+'[1]DETALHAMENTO CONCESSÃO'!C$90</f>
        <v>0</v>
      </c>
      <c r="D89" s="20">
        <f>+'[1]DETALHAMENTO CONCESSÃO'!D$90</f>
        <v>0</v>
      </c>
      <c r="E89" s="20">
        <f>+'[1]DETALHAMENTO CONCESSÃO'!E$90</f>
        <v>0</v>
      </c>
      <c r="F89" s="20">
        <f>+'[1]DETALHAMENTO CONCESSÃO'!F$90</f>
        <v>0</v>
      </c>
      <c r="G89" s="39">
        <f>+'[1]DETALHAMENTO CONCESSÃO'!G$90</f>
        <v>-10941.370000000003</v>
      </c>
      <c r="H89" s="20">
        <f>+'[1]DETALHAMENTO CONCESSÃO'!H$90</f>
        <v>0</v>
      </c>
      <c r="I89" s="20">
        <f>+'[1]DETALHAMENTO CONCESSÃO'!I$90</f>
        <v>0</v>
      </c>
      <c r="J89" s="56">
        <f>SUM(B89:I89)</f>
        <v>-10941.370000000003</v>
      </c>
      <c r="K89" s="59"/>
    </row>
    <row r="90" spans="1:11" ht="18.75" customHeight="1">
      <c r="A90" s="12" t="s">
        <v>119</v>
      </c>
      <c r="B90" s="20">
        <f t="shared" ref="B90:I90" si="21">IF(+B84+B52&gt;0,0,(B84+B52))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>IF(+G84+G52+G89&gt;0,0,(G84+G52+G89))</f>
        <v>0</v>
      </c>
      <c r="H90" s="20">
        <f t="shared" si="21"/>
        <v>0</v>
      </c>
      <c r="I90" s="20">
        <f t="shared" si="21"/>
        <v>0</v>
      </c>
      <c r="J90" s="20">
        <v>0</v>
      </c>
    </row>
    <row r="91" spans="1:11" ht="18.75" customHeight="1">
      <c r="A91" s="2"/>
      <c r="B91" s="21"/>
      <c r="C91" s="21"/>
      <c r="D91" s="21"/>
      <c r="E91" s="21"/>
      <c r="F91" s="21"/>
      <c r="G91" s="21"/>
      <c r="H91" s="21"/>
      <c r="I91" s="21"/>
      <c r="J91" s="21"/>
    </row>
    <row r="92" spans="1:11" ht="18.75" customHeight="1">
      <c r="A92" s="41"/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/>
    </row>
    <row r="93" spans="1:11" ht="18.75" customHeight="1">
      <c r="A93" s="8"/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/>
    </row>
    <row r="94" spans="1:11" ht="18.75" customHeight="1">
      <c r="A94" s="27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7">
        <f>SUM(J95:J115)</f>
        <v>3379146.6200000006</v>
      </c>
    </row>
    <row r="95" spans="1:11" ht="18.75" customHeight="1">
      <c r="A95" s="28" t="s">
        <v>83</v>
      </c>
      <c r="B95" s="29">
        <v>40174.83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7">
        <f t="shared" ref="J95:J115" si="22">SUM(B95:I95)</f>
        <v>40174.83</v>
      </c>
    </row>
    <row r="96" spans="1:11" ht="18.75" customHeight="1">
      <c r="A96" s="28" t="s">
        <v>84</v>
      </c>
      <c r="B96" s="29">
        <v>314500.56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7">
        <f t="shared" si="22"/>
        <v>314500.56</v>
      </c>
    </row>
    <row r="97" spans="1:10" ht="18.75" customHeight="1">
      <c r="A97" s="28" t="s">
        <v>85</v>
      </c>
      <c r="B97" s="46">
        <v>0</v>
      </c>
      <c r="C97" s="29">
        <f>+C86</f>
        <v>515221.84000000014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7">
        <f t="shared" si="22"/>
        <v>515221.84000000014</v>
      </c>
    </row>
    <row r="98" spans="1:10" ht="18.75" customHeight="1">
      <c r="A98" s="28" t="s">
        <v>86</v>
      </c>
      <c r="B98" s="46">
        <v>0</v>
      </c>
      <c r="C98" s="46">
        <v>0</v>
      </c>
      <c r="D98" s="29">
        <f>+D86</f>
        <v>546844.39999999991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7">
        <f t="shared" si="22"/>
        <v>546844.39999999991</v>
      </c>
    </row>
    <row r="99" spans="1:10" ht="18.75" customHeight="1">
      <c r="A99" s="28" t="s">
        <v>87</v>
      </c>
      <c r="B99" s="46">
        <v>0</v>
      </c>
      <c r="C99" s="46">
        <v>0</v>
      </c>
      <c r="D99" s="46">
        <v>0</v>
      </c>
      <c r="E99" s="29">
        <v>16797.23</v>
      </c>
      <c r="F99" s="46">
        <v>0</v>
      </c>
      <c r="G99" s="46">
        <v>0</v>
      </c>
      <c r="H99" s="46">
        <v>0</v>
      </c>
      <c r="I99" s="46">
        <v>0</v>
      </c>
      <c r="J99" s="47">
        <f t="shared" si="22"/>
        <v>16797.23</v>
      </c>
    </row>
    <row r="100" spans="1:10" ht="18.75" customHeight="1">
      <c r="A100" s="28" t="s">
        <v>88</v>
      </c>
      <c r="B100" s="46">
        <v>0</v>
      </c>
      <c r="C100" s="46">
        <v>0</v>
      </c>
      <c r="D100" s="46">
        <v>0</v>
      </c>
      <c r="E100" s="29">
        <v>32974.910000000003</v>
      </c>
      <c r="F100" s="46">
        <v>0</v>
      </c>
      <c r="G100" s="46">
        <v>0</v>
      </c>
      <c r="H100" s="46">
        <v>0</v>
      </c>
      <c r="I100" s="46">
        <v>0</v>
      </c>
      <c r="J100" s="47">
        <f t="shared" si="22"/>
        <v>32974.910000000003</v>
      </c>
    </row>
    <row r="101" spans="1:10" ht="18.75" customHeight="1">
      <c r="A101" s="28" t="s">
        <v>89</v>
      </c>
      <c r="B101" s="46">
        <v>0</v>
      </c>
      <c r="C101" s="46">
        <v>0</v>
      </c>
      <c r="D101" s="46">
        <v>0</v>
      </c>
      <c r="E101" s="29">
        <v>35403.46</v>
      </c>
      <c r="F101" s="46">
        <v>0</v>
      </c>
      <c r="G101" s="46">
        <v>0</v>
      </c>
      <c r="H101" s="46">
        <v>0</v>
      </c>
      <c r="I101" s="46">
        <v>0</v>
      </c>
      <c r="J101" s="47">
        <f t="shared" si="22"/>
        <v>35403.46</v>
      </c>
    </row>
    <row r="102" spans="1:10" ht="18.75" customHeight="1">
      <c r="A102" s="28" t="s">
        <v>90</v>
      </c>
      <c r="B102" s="46">
        <v>0</v>
      </c>
      <c r="C102" s="46">
        <v>0</v>
      </c>
      <c r="D102" s="46">
        <v>0</v>
      </c>
      <c r="E102" s="29">
        <v>844.89</v>
      </c>
      <c r="F102" s="46">
        <v>0</v>
      </c>
      <c r="G102" s="46">
        <v>0</v>
      </c>
      <c r="H102" s="46">
        <v>0</v>
      </c>
      <c r="I102" s="46">
        <v>0</v>
      </c>
      <c r="J102" s="47">
        <f t="shared" si="22"/>
        <v>844.89</v>
      </c>
    </row>
    <row r="103" spans="1:10" ht="18.75" customHeight="1">
      <c r="A103" s="28" t="s">
        <v>91</v>
      </c>
      <c r="B103" s="46">
        <v>0</v>
      </c>
      <c r="C103" s="46">
        <v>0</v>
      </c>
      <c r="D103" s="46">
        <v>0</v>
      </c>
      <c r="E103" s="46">
        <v>0</v>
      </c>
      <c r="F103" s="29">
        <f>+F86</f>
        <v>272898.64</v>
      </c>
      <c r="G103" s="46">
        <v>0</v>
      </c>
      <c r="H103" s="46">
        <v>0</v>
      </c>
      <c r="I103" s="46">
        <v>0</v>
      </c>
      <c r="J103" s="47">
        <f t="shared" si="22"/>
        <v>272898.64</v>
      </c>
    </row>
    <row r="104" spans="1:10" ht="18.75" customHeight="1">
      <c r="A104" s="28" t="s">
        <v>92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29">
        <v>76033.84</v>
      </c>
      <c r="H104" s="46">
        <v>0</v>
      </c>
      <c r="I104" s="46">
        <v>0</v>
      </c>
      <c r="J104" s="47">
        <f t="shared" si="22"/>
        <v>76033.84</v>
      </c>
    </row>
    <row r="105" spans="1:10" ht="18.75" customHeight="1">
      <c r="A105" s="28" t="s">
        <v>93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29">
        <v>105636.27</v>
      </c>
      <c r="H105" s="46">
        <v>0</v>
      </c>
      <c r="I105" s="46">
        <v>0</v>
      </c>
      <c r="J105" s="47">
        <f t="shared" si="22"/>
        <v>105636.27</v>
      </c>
    </row>
    <row r="106" spans="1:10" ht="18.75" customHeight="1">
      <c r="A106" s="28" t="s">
        <v>94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29">
        <v>120825.03</v>
      </c>
      <c r="H106" s="46">
        <v>0</v>
      </c>
      <c r="I106" s="46">
        <v>0</v>
      </c>
      <c r="J106" s="47">
        <f t="shared" si="22"/>
        <v>120825.03</v>
      </c>
    </row>
    <row r="107" spans="1:10" ht="18.75" customHeight="1">
      <c r="A107" s="28" t="s">
        <v>95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29">
        <v>275704.77</v>
      </c>
      <c r="H107" s="46">
        <v>0</v>
      </c>
      <c r="I107" s="46">
        <v>0</v>
      </c>
      <c r="J107" s="47">
        <f t="shared" si="22"/>
        <v>275704.77</v>
      </c>
    </row>
    <row r="108" spans="1:10" ht="18.75" customHeight="1">
      <c r="A108" s="28" t="s">
        <v>96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29">
        <v>212603.18</v>
      </c>
      <c r="I108" s="46">
        <v>0</v>
      </c>
      <c r="J108" s="47">
        <f t="shared" si="22"/>
        <v>212603.18</v>
      </c>
    </row>
    <row r="109" spans="1:10" ht="18.75" customHeight="1">
      <c r="A109" s="28" t="s">
        <v>97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29">
        <v>22179.38</v>
      </c>
      <c r="I109" s="46">
        <v>0</v>
      </c>
      <c r="J109" s="47">
        <f t="shared" si="22"/>
        <v>22179.38</v>
      </c>
    </row>
    <row r="110" spans="1:10" ht="18.75" customHeight="1">
      <c r="A110" s="28" t="s">
        <v>98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29">
        <v>124333.62</v>
      </c>
      <c r="I110" s="46">
        <v>0</v>
      </c>
      <c r="J110" s="47">
        <f t="shared" si="22"/>
        <v>124333.62</v>
      </c>
    </row>
    <row r="111" spans="1:10" ht="18.75" customHeight="1">
      <c r="A111" s="28" t="s">
        <v>99</v>
      </c>
      <c r="B111" s="46">
        <v>0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29">
        <v>98844.74</v>
      </c>
      <c r="I111" s="46">
        <v>0</v>
      </c>
      <c r="J111" s="47">
        <f t="shared" si="22"/>
        <v>98844.74</v>
      </c>
    </row>
    <row r="112" spans="1:10" ht="18.75" customHeight="1">
      <c r="A112" s="28" t="s">
        <v>100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29">
        <v>281403.18</v>
      </c>
      <c r="I112" s="46">
        <v>0</v>
      </c>
      <c r="J112" s="47">
        <f t="shared" si="22"/>
        <v>281403.18</v>
      </c>
    </row>
    <row r="113" spans="1:10" ht="18.75" customHeight="1">
      <c r="A113" s="28" t="s">
        <v>101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29">
        <v>19634.810000000001</v>
      </c>
      <c r="J113" s="47">
        <f t="shared" si="22"/>
        <v>19634.810000000001</v>
      </c>
    </row>
    <row r="114" spans="1:10" ht="18.75" customHeight="1">
      <c r="A114" s="28" t="s">
        <v>102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29">
        <v>92678.85</v>
      </c>
      <c r="J114" s="47">
        <f t="shared" si="22"/>
        <v>92678.85</v>
      </c>
    </row>
    <row r="115" spans="1:10" ht="18.75" customHeight="1">
      <c r="A115" s="30" t="s">
        <v>103</v>
      </c>
      <c r="B115" s="48">
        <v>0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9">
        <v>173608.19</v>
      </c>
      <c r="J115" s="50">
        <f t="shared" si="22"/>
        <v>173608.19</v>
      </c>
    </row>
    <row r="116" spans="1:10" ht="18.75" customHeight="1">
      <c r="A116" s="51"/>
      <c r="B116" s="60"/>
      <c r="C116" s="60"/>
      <c r="D116" s="60"/>
      <c r="E116" s="60"/>
      <c r="F116" s="60"/>
      <c r="G116" s="60"/>
      <c r="H116" s="60"/>
      <c r="I116" s="60"/>
      <c r="J116" s="52"/>
    </row>
    <row r="117" spans="1:10" ht="18.75" customHeight="1">
      <c r="A117" s="44"/>
    </row>
    <row r="118" spans="1:10" ht="18.75" customHeight="1">
      <c r="A118" s="45"/>
    </row>
    <row r="119" spans="1:10" ht="18.75" customHeight="1">
      <c r="A119" s="44"/>
    </row>
    <row r="120" spans="1:10" ht="18.75" customHeight="1">
      <c r="A120" s="43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2013-08-16T15:29:52Z</dcterms:modified>
</cp:coreProperties>
</file>