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externalReferences>
    <externalReference r:id="rId2"/>
  </externalReferences>
  <definedNames>
    <definedName name="_xlnm.Print_Area" localSheetId="0">'DETALHAMENTO CONCESSÃO'!$A$1:$J$115</definedName>
    <definedName name="_xlnm.Print_Titles" localSheetId="0">'DETALHAMENTO CONCESSÃO'!$4:$6</definedName>
  </definedNames>
  <calcPr calcId="125725"/>
</workbook>
</file>

<file path=xl/calcChain.xml><?xml version="1.0" encoding="utf-8"?>
<calcChain xmlns="http://schemas.openxmlformats.org/spreadsheetml/2006/main">
  <c r="I90" i="8"/>
  <c r="D88" l="1"/>
  <c r="C88"/>
  <c r="H90"/>
  <c r="F90"/>
  <c r="E90"/>
  <c r="D90"/>
  <c r="C90"/>
  <c r="B90"/>
  <c r="I89"/>
  <c r="H89"/>
  <c r="G89"/>
  <c r="G88" s="1"/>
  <c r="G86" s="1"/>
  <c r="F89"/>
  <c r="E89"/>
  <c r="D89"/>
  <c r="C89"/>
  <c r="B89"/>
  <c r="D86"/>
  <c r="C86"/>
  <c r="B86"/>
  <c r="J77"/>
  <c r="I88" l="1"/>
  <c r="I86" s="1"/>
  <c r="E88"/>
  <c r="E86" s="1"/>
  <c r="J89"/>
  <c r="F88"/>
  <c r="F86" s="1"/>
  <c r="H88"/>
  <c r="H86" s="1"/>
  <c r="J86" s="1"/>
  <c r="G90"/>
  <c r="J90"/>
  <c r="B88"/>
  <c r="J88" l="1"/>
  <c r="B9"/>
  <c r="C9"/>
  <c r="D9"/>
  <c r="E9"/>
  <c r="F9"/>
  <c r="G9"/>
  <c r="H9"/>
  <c r="I9"/>
  <c r="J10"/>
  <c r="J11"/>
  <c r="B12"/>
  <c r="C12"/>
  <c r="D12"/>
  <c r="E12"/>
  <c r="F12"/>
  <c r="G12"/>
  <c r="H12"/>
  <c r="I12"/>
  <c r="J12"/>
  <c r="J13"/>
  <c r="J14"/>
  <c r="J15"/>
  <c r="B16"/>
  <c r="C16"/>
  <c r="D16"/>
  <c r="E16"/>
  <c r="F16"/>
  <c r="G16"/>
  <c r="H16"/>
  <c r="I16"/>
  <c r="J16"/>
  <c r="J17"/>
  <c r="J18"/>
  <c r="J19"/>
  <c r="J20"/>
  <c r="B21"/>
  <c r="C21"/>
  <c r="D21"/>
  <c r="E21"/>
  <c r="F21"/>
  <c r="G21"/>
  <c r="H21"/>
  <c r="I21"/>
  <c r="J21"/>
  <c r="B22"/>
  <c r="C22"/>
  <c r="D22"/>
  <c r="E22"/>
  <c r="F22"/>
  <c r="G22"/>
  <c r="H22"/>
  <c r="I22"/>
  <c r="J22" s="1"/>
  <c r="J23"/>
  <c r="B25"/>
  <c r="C25"/>
  <c r="D25"/>
  <c r="E25"/>
  <c r="F25"/>
  <c r="G25"/>
  <c r="H25"/>
  <c r="I25"/>
  <c r="J31"/>
  <c r="J32"/>
  <c r="J33"/>
  <c r="J35"/>
  <c r="J36"/>
  <c r="J37"/>
  <c r="J38"/>
  <c r="J39"/>
  <c r="J40"/>
  <c r="J41"/>
  <c r="J47"/>
  <c r="I49"/>
  <c r="J49"/>
  <c r="J50"/>
  <c r="J51"/>
  <c r="J52"/>
  <c r="B58"/>
  <c r="B57" s="1"/>
  <c r="C58"/>
  <c r="C57" s="1"/>
  <c r="D58"/>
  <c r="D57" s="1"/>
  <c r="E58"/>
  <c r="E57" s="1"/>
  <c r="F58"/>
  <c r="F57" s="1"/>
  <c r="G58"/>
  <c r="G57" s="1"/>
  <c r="H58"/>
  <c r="H57" s="1"/>
  <c r="I58"/>
  <c r="I57" s="1"/>
  <c r="J58"/>
  <c r="C64"/>
  <c r="D64"/>
  <c r="E64"/>
  <c r="F64"/>
  <c r="G64"/>
  <c r="H64"/>
  <c r="J65"/>
  <c r="J66"/>
  <c r="J67"/>
  <c r="J81"/>
  <c r="J85"/>
  <c r="J95"/>
  <c r="J96"/>
  <c r="J99"/>
  <c r="J100"/>
  <c r="J101"/>
  <c r="J102"/>
  <c r="J104"/>
  <c r="J105"/>
  <c r="J106"/>
  <c r="J107"/>
  <c r="J108"/>
  <c r="J109"/>
  <c r="J110"/>
  <c r="J111"/>
  <c r="J112"/>
  <c r="J113"/>
  <c r="J114"/>
  <c r="J115"/>
  <c r="I8" l="1"/>
  <c r="I7" s="1"/>
  <c r="I45" s="1"/>
  <c r="I44" s="1"/>
  <c r="G8"/>
  <c r="G7" s="1"/>
  <c r="G45" s="1"/>
  <c r="G44" s="1"/>
  <c r="G43" s="1"/>
  <c r="E8"/>
  <c r="E7" s="1"/>
  <c r="C8"/>
  <c r="C7" s="1"/>
  <c r="H8"/>
  <c r="H7" s="1"/>
  <c r="H45" s="1"/>
  <c r="H44" s="1"/>
  <c r="H43" s="1"/>
  <c r="F8"/>
  <c r="F7" s="1"/>
  <c r="F45" s="1"/>
  <c r="F44" s="1"/>
  <c r="F43" s="1"/>
  <c r="D8"/>
  <c r="D7" s="1"/>
  <c r="D45" s="1"/>
  <c r="D44" s="1"/>
  <c r="D43" s="1"/>
  <c r="B8"/>
  <c r="H56"/>
  <c r="H87"/>
  <c r="F56"/>
  <c r="F87"/>
  <c r="D56"/>
  <c r="D87"/>
  <c r="G56"/>
  <c r="G87"/>
  <c r="C56"/>
  <c r="E56"/>
  <c r="J64"/>
  <c r="I56"/>
  <c r="J8"/>
  <c r="J7" s="1"/>
  <c r="B7"/>
  <c r="B45" s="1"/>
  <c r="F103"/>
  <c r="J103" s="1"/>
  <c r="D98"/>
  <c r="J98" s="1"/>
  <c r="J57"/>
  <c r="B56"/>
  <c r="E48"/>
  <c r="J48" s="1"/>
  <c r="E45"/>
  <c r="C45"/>
  <c r="C44" s="1"/>
  <c r="C43" s="1"/>
  <c r="C97" s="1"/>
  <c r="J97" s="1"/>
  <c r="C46"/>
  <c r="J46" s="1"/>
  <c r="J9"/>
  <c r="J94" l="1"/>
  <c r="I43"/>
  <c r="I87"/>
  <c r="C87"/>
  <c r="J56"/>
  <c r="J45"/>
  <c r="J44" s="1"/>
  <c r="J43" s="1"/>
  <c r="B44"/>
  <c r="E44"/>
  <c r="B43" l="1"/>
  <c r="B87"/>
  <c r="E43"/>
  <c r="E87"/>
  <c r="J87"/>
</calcChain>
</file>

<file path=xl/sharedStrings.xml><?xml version="1.0" encoding="utf-8"?>
<sst xmlns="http://schemas.openxmlformats.org/spreadsheetml/2006/main" count="120" uniqueCount="120">
  <si>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</si>
  <si>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</si>
  <si>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</si>
  <si>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</si>
  <si>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</si>
  <si>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</si>
  <si>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</si>
  <si>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</si>
  <si>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</si>
  <si>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</si>
  <si>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</si>
  <si>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Consórcio Leste 4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</si>
  <si>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</si>
  <si>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</si>
  <si>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</si>
  <si>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</si>
  <si>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</si>
  <si>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</si>
  <si>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</si>
  <si>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</si>
  <si>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</si>
  <si>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</si>
  <si>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</si>
  <si>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</si>
  <si>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</si>
  <si>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</si>
  <si>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</si>
  <si>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</si>
  <si>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</si>
  <si>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</si>
  <si>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</si>
  <si>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</si>
  <si>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CONCESSIONÁRIAS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</si>
  <si>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</si>
  <si>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</si>
  <si>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</si>
  <si>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</si>
  <si>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</si>
  <si>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</si>
  <si>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</si>
  <si>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</si>
  <si>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</si>
  <si>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</si>
  <si>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</si>
  <si>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</si>
  <si>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</si>
  <si>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</si>
  <si>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</si>
  <si>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</si>
  <si>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</si>
  <si>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</si>
  <si>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</si>
  <si>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</si>
  <si>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</si>
  <si>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</si>
  <si>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</si>
  <si>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</si>
  <si>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</si>
  <si>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</si>
  <si>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</si>
  <si>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</si>
  <si>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</si>
  <si>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</si>
  <si>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</si>
  <si>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</si>
  <si>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</si>
  <si>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</si>
  <si>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</si>
  <si>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</si>
  <si>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</si>
  <si>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</si>
  <si>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</si>
  <si>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</si>
  <si>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</si>
  <si>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</si>
  <si>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</si>
  <si>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</si>
  <si>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</si>
  <si>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</si>
  <si>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</si>
  <si>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</si>
  <si>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</si>
  <si>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</si>
  <si>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</si>
  <si>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</si>
  <si>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</si>
  <si>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</si>
  <si>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8.5. Ambiental Transportes Urbanos S/A</t>
  </si>
  <si>
    <t>8.6. Empresa Transp. Col. Novo Horizonte S.A - Garagem Tiradentes</t>
  </si>
  <si>
    <t>8.7. Empresa Transp. Col. Novo Horizonte S.A - Garagem Pêssego</t>
  </si>
  <si>
    <t>8.8. Expresso Cidade Tiradentes Transp. Coletivos Ltda.</t>
  </si>
  <si>
    <t>8.9. Via Sul Transportes Urbanos Ltda.</t>
  </si>
  <si>
    <t>8.10. VIP - Transportes Urbanos Ltda.</t>
  </si>
  <si>
    <t>8.11. Tupi Transportes Urbanos Piratininga Ltda.</t>
  </si>
  <si>
    <t>8.12. Mobibrasil Transp Urbano Ltda.</t>
  </si>
  <si>
    <t>8.13. Viação Cidade Dutra Ltda.</t>
  </si>
  <si>
    <t>8.14. VIP - Transportes Urbanos Ltda.</t>
  </si>
  <si>
    <t>8.15. Viação Campo Belo Ltda.</t>
  </si>
  <si>
    <t>8.16. Transkuba Transportes Gerais Ltda.</t>
  </si>
  <si>
    <t>8.17. Viação Gatusa Transportes Urb. Ltda.</t>
  </si>
  <si>
    <t>8.18. Consórcio Sete</t>
  </si>
  <si>
    <t>8.19. OAK Tree Transp. Urbanos Ltda.</t>
  </si>
  <si>
    <t>8.20. Viação Gato Preto Ltda.</t>
  </si>
  <si>
    <t>8.21. Transpass Transp. de Pass. Ltda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</si>
  <si>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</si>
  <si>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</si>
  <si>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</si>
  <si>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</si>
  <si>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</si>
  <si>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</si>
  <si>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>6.3. Revisão de Remuneração pelo Transporte Coletivo</t>
  </si>
  <si>
    <t>6.4. Revisão de Remuneração pelo Serviço Atende</t>
  </si>
  <si>
    <t xml:space="preserve">6.2.17. Descumprimento de Entrega Certidão INSS </t>
  </si>
  <si>
    <t xml:space="preserve">6.2.18. Acerto Receita em Dinheiro </t>
  </si>
  <si>
    <t>OPERAÇÃO 10/08/13 - VENCIMENTO 16/08/13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</si>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</sst>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[$R$ -416]* #,##0.0000_);_([$R$ -416]* \(#,##0.0000\);_([$R$ -416]* &quot;-&quot;??_);_(@_)"/>
    <numFmt numFmtId="167" formatCode="_([$R$ -416]* #,##0.000000_);_([$R$ -416]* \(#,##0.000000\);_([$R$ -416]* &quot;-&quot;??_);_(@_)"/>
    <numFmt numFmtId="168" formatCode="_([$R$ -416]* #,##0.00_);_([$R$ -416]* \(#,##0.00\);_([$R$ -416]* &quot;-&quot;??_);_(@_)"/>
    <numFmt numFmtId="169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6"/>
      <color theme="1"/>
      <name val="Calibri"/>
      <family val="2"/>
      <scheme val="minor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66" fontId="4" fillId="0" borderId="1" applyAlignment="0">
      <alignment vertical="center"/>
    </xf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64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65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indent="2"/>
    </xf>
    <xf numFmtId="164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64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167" fontId="4" fillId="0" borderId="1" xfId="2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68" fontId="4" fillId="0" borderId="1" xfId="2" applyNumberFormat="1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43" fontId="4" fillId="0" borderId="5" xfId="2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0" fontId="0" fillId="0" borderId="0" xfId="0" applyFont="1" applyFill="1" applyBorder="1" applyAlignment="1">
      <alignment vertical="center"/>
    </xf>
    <xf numFmtId="43" fontId="3" fillId="0" borderId="1" xfId="2" applyNumberFormat="1" applyFont="1" applyBorder="1" applyAlignment="1">
      <alignment vertical="center"/>
    </xf>
    <xf numFmtId="164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64" fontId="3" fillId="0" borderId="4" xfId="2" applyFont="1" applyBorder="1" applyAlignment="1">
      <alignment vertical="center"/>
    </xf>
    <xf numFmtId="164" fontId="3" fillId="0" borderId="4" xfId="2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indent="2"/>
    </xf>
    <xf numFmtId="43" fontId="3" fillId="0" borderId="0" xfId="2" applyNumberFormat="1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69" fontId="4" fillId="0" borderId="1" xfId="2" applyNumberFormat="1" applyFont="1" applyFill="1" applyBorder="1" applyAlignment="1">
      <alignment horizontal="center" vertical="center"/>
    </xf>
    <xf numFmtId="168" fontId="4" fillId="0" borderId="1" xfId="4" applyNumberFormat="1" applyFont="1" applyFill="1" applyBorder="1" applyAlignment="1">
      <alignment vertical="center"/>
    </xf>
    <xf numFmtId="168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8" fillId="0" borderId="0" xfId="2" applyNumberFormat="1" applyFont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cessao-0908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TALHAMENTO CONCESSÃO"/>
    </sheetNames>
    <sheetDataSet>
      <sheetData sheetId="0">
        <row r="90">
          <cell r="B90">
            <v>0</v>
          </cell>
          <cell r="C90">
            <v>0</v>
          </cell>
          <cell r="D90">
            <v>0</v>
          </cell>
          <cell r="E90">
            <v>-3916.7200000000012</v>
          </cell>
          <cell r="F90">
            <v>0</v>
          </cell>
          <cell r="G90">
            <v>-28952.15</v>
          </cell>
          <cell r="H90">
            <v>0</v>
          </cell>
          <cell r="I90">
            <v>-12055.699999999999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1"/>
  <sheetViews>
    <sheetView showGridLines="0" tabSelected="1" zoomScaleNormal="100" zoomScaleSheetLayoutView="70" workbookViewId="0">
      <selection sqref="A1:J1"/>
    </sheetView>
  </sheetViews>
  <sheetFormatPr defaultRowHeight="14.25"/>
  <cols>
    <col min="1" max="1" width="90" style="1" customWidth="1"/>
    <col min="2" max="9" width="16.25" style="1" customWidth="1"/>
    <col min="10" max="10" width="18.75" style="1" customWidth="1"/>
    <col min="11" max="16384" width="9" style="1"/>
  </cols>
  <sheetData>
    <row r="1" spans="1:10" ht="21">
      <c r="A1" s="60" t="s">
        <v>108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21">
      <c r="A2" s="61" t="s">
        <v>114</v>
      </c>
      <c r="B2" s="61"/>
      <c r="C2" s="61"/>
      <c r="D2" s="61"/>
      <c r="E2" s="61"/>
      <c r="F2" s="61"/>
      <c r="G2" s="61"/>
      <c r="H2" s="61"/>
      <c r="I2" s="61"/>
      <c r="J2" s="61"/>
    </row>
    <row r="3" spans="1:10" ht="15.75">
      <c r="A3" s="4"/>
      <c r="B3" s="5"/>
      <c r="C3" s="4" t="s">
        <v>16</v>
      </c>
      <c r="D3" s="6">
        <v>3</v>
      </c>
      <c r="E3" s="7"/>
      <c r="F3" s="7"/>
      <c r="G3" s="7"/>
      <c r="H3" s="7"/>
      <c r="I3" s="7"/>
      <c r="J3" s="4"/>
    </row>
    <row r="4" spans="1:10" ht="15.75">
      <c r="A4" s="62" t="s">
        <v>17</v>
      </c>
      <c r="B4" s="63" t="s">
        <v>32</v>
      </c>
      <c r="C4" s="64"/>
      <c r="D4" s="64"/>
      <c r="E4" s="64"/>
      <c r="F4" s="64"/>
      <c r="G4" s="64"/>
      <c r="H4" s="64"/>
      <c r="I4" s="65"/>
      <c r="J4" s="66" t="s">
        <v>18</v>
      </c>
    </row>
    <row r="5" spans="1:10" ht="38.25">
      <c r="A5" s="62"/>
      <c r="B5" s="31" t="s">
        <v>8</v>
      </c>
      <c r="C5" s="31" t="s">
        <v>9</v>
      </c>
      <c r="D5" s="31" t="s">
        <v>10</v>
      </c>
      <c r="E5" s="31" t="s">
        <v>11</v>
      </c>
      <c r="F5" s="31" t="s">
        <v>12</v>
      </c>
      <c r="G5" s="31" t="s">
        <v>13</v>
      </c>
      <c r="H5" s="31" t="s">
        <v>14</v>
      </c>
      <c r="I5" s="31" t="s">
        <v>15</v>
      </c>
      <c r="J5" s="62"/>
    </row>
    <row r="6" spans="1:10" ht="18.75" customHeight="1">
      <c r="A6" s="62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62"/>
    </row>
    <row r="7" spans="1:10" ht="17.25" customHeight="1">
      <c r="A7" s="8" t="s">
        <v>33</v>
      </c>
      <c r="B7" s="9">
        <f t="shared" ref="B7:J7" si="0">+B8+B16+B20+B23</f>
        <v>359081</v>
      </c>
      <c r="C7" s="9">
        <f t="shared" si="0"/>
        <v>437577</v>
      </c>
      <c r="D7" s="9">
        <f t="shared" si="0"/>
        <v>446460</v>
      </c>
      <c r="E7" s="9">
        <f t="shared" si="0"/>
        <v>321980</v>
      </c>
      <c r="F7" s="9">
        <f t="shared" si="0"/>
        <v>278728</v>
      </c>
      <c r="G7" s="9">
        <f t="shared" si="0"/>
        <v>472560</v>
      </c>
      <c r="H7" s="9">
        <f t="shared" si="0"/>
        <v>697537</v>
      </c>
      <c r="I7" s="9">
        <f t="shared" si="0"/>
        <v>282820</v>
      </c>
      <c r="J7" s="9">
        <f t="shared" si="0"/>
        <v>3296743</v>
      </c>
    </row>
    <row r="8" spans="1:10" ht="17.25" customHeight="1">
      <c r="A8" s="10" t="s">
        <v>34</v>
      </c>
      <c r="B8" s="11">
        <f>B9+B12</f>
        <v>213596</v>
      </c>
      <c r="C8" s="11">
        <f t="shared" ref="C8:I8" si="1">C9+C12</f>
        <v>269617</v>
      </c>
      <c r="D8" s="11">
        <f t="shared" si="1"/>
        <v>267035</v>
      </c>
      <c r="E8" s="11">
        <f t="shared" si="1"/>
        <v>185524</v>
      </c>
      <c r="F8" s="11">
        <f t="shared" si="1"/>
        <v>166067</v>
      </c>
      <c r="G8" s="11">
        <f t="shared" si="1"/>
        <v>260238</v>
      </c>
      <c r="H8" s="11">
        <f t="shared" si="1"/>
        <v>373734</v>
      </c>
      <c r="I8" s="11">
        <f t="shared" si="1"/>
        <v>173348</v>
      </c>
      <c r="J8" s="11">
        <f t="shared" ref="J8:J23" si="2">SUM(B8:I8)</f>
        <v>1909159</v>
      </c>
    </row>
    <row r="9" spans="1:10" ht="17.25" customHeight="1">
      <c r="A9" s="15" t="s">
        <v>19</v>
      </c>
      <c r="B9" s="13">
        <f>+B10+B11</f>
        <v>37348</v>
      </c>
      <c r="C9" s="13">
        <f t="shared" ref="C9:I9" si="3">+C10+C11</f>
        <v>51360</v>
      </c>
      <c r="D9" s="13">
        <f t="shared" si="3"/>
        <v>48261</v>
      </c>
      <c r="E9" s="13">
        <f t="shared" si="3"/>
        <v>33181</v>
      </c>
      <c r="F9" s="13">
        <f t="shared" si="3"/>
        <v>29054</v>
      </c>
      <c r="G9" s="13">
        <f t="shared" si="3"/>
        <v>37269</v>
      </c>
      <c r="H9" s="13">
        <f t="shared" si="3"/>
        <v>40399</v>
      </c>
      <c r="I9" s="13">
        <f t="shared" si="3"/>
        <v>35906</v>
      </c>
      <c r="J9" s="11">
        <f t="shared" si="2"/>
        <v>312778</v>
      </c>
    </row>
    <row r="10" spans="1:10" ht="17.25" customHeight="1">
      <c r="A10" s="32" t="s">
        <v>20</v>
      </c>
      <c r="B10" s="13">
        <v>37348</v>
      </c>
      <c r="C10" s="13">
        <v>51360</v>
      </c>
      <c r="D10" s="13">
        <v>48261</v>
      </c>
      <c r="E10" s="13">
        <v>33181</v>
      </c>
      <c r="F10" s="13">
        <v>29054</v>
      </c>
      <c r="G10" s="13">
        <v>37269</v>
      </c>
      <c r="H10" s="13">
        <v>40399</v>
      </c>
      <c r="I10" s="13">
        <v>35906</v>
      </c>
      <c r="J10" s="11">
        <f>SUM(B10:I10)</f>
        <v>312778</v>
      </c>
    </row>
    <row r="11" spans="1:10" ht="17.25" customHeight="1">
      <c r="A11" s="32" t="s">
        <v>21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1">
        <f>SUM(B11:I11)</f>
        <v>0</v>
      </c>
    </row>
    <row r="12" spans="1:10" ht="17.25" customHeight="1">
      <c r="A12" s="15" t="s">
        <v>35</v>
      </c>
      <c r="B12" s="17">
        <f t="shared" ref="B12:I12" si="4">SUM(B13:B15)</f>
        <v>176248</v>
      </c>
      <c r="C12" s="17">
        <f t="shared" si="4"/>
        <v>218257</v>
      </c>
      <c r="D12" s="17">
        <f t="shared" si="4"/>
        <v>218774</v>
      </c>
      <c r="E12" s="17">
        <f t="shared" si="4"/>
        <v>152343</v>
      </c>
      <c r="F12" s="17">
        <f t="shared" si="4"/>
        <v>137013</v>
      </c>
      <c r="G12" s="17">
        <f t="shared" si="4"/>
        <v>222969</v>
      </c>
      <c r="H12" s="17">
        <f t="shared" si="4"/>
        <v>333335</v>
      </c>
      <c r="I12" s="17">
        <f t="shared" si="4"/>
        <v>137442</v>
      </c>
      <c r="J12" s="11">
        <f t="shared" si="2"/>
        <v>1596381</v>
      </c>
    </row>
    <row r="13" spans="1:10" ht="17.25" customHeight="1">
      <c r="A13" s="14" t="s">
        <v>22</v>
      </c>
      <c r="B13" s="13">
        <v>77342</v>
      </c>
      <c r="C13" s="13">
        <v>103962</v>
      </c>
      <c r="D13" s="13">
        <v>106782</v>
      </c>
      <c r="E13" s="13">
        <v>75770</v>
      </c>
      <c r="F13" s="13">
        <v>65466</v>
      </c>
      <c r="G13" s="13">
        <v>103120</v>
      </c>
      <c r="H13" s="13">
        <v>148305</v>
      </c>
      <c r="I13" s="13">
        <v>58243</v>
      </c>
      <c r="J13" s="11">
        <f t="shared" si="2"/>
        <v>738990</v>
      </c>
    </row>
    <row r="14" spans="1:10" ht="17.25" customHeight="1">
      <c r="A14" s="14" t="s">
        <v>23</v>
      </c>
      <c r="B14" s="13">
        <v>77614</v>
      </c>
      <c r="C14" s="13">
        <v>86159</v>
      </c>
      <c r="D14" s="13">
        <v>86939</v>
      </c>
      <c r="E14" s="13">
        <v>58833</v>
      </c>
      <c r="F14" s="13">
        <v>56475</v>
      </c>
      <c r="G14" s="13">
        <v>95172</v>
      </c>
      <c r="H14" s="13">
        <v>154908</v>
      </c>
      <c r="I14" s="13">
        <v>62328</v>
      </c>
      <c r="J14" s="11">
        <f t="shared" si="2"/>
        <v>678428</v>
      </c>
    </row>
    <row r="15" spans="1:10" ht="17.25" customHeight="1">
      <c r="A15" s="14" t="s">
        <v>24</v>
      </c>
      <c r="B15" s="13">
        <v>21292</v>
      </c>
      <c r="C15" s="13">
        <v>28136</v>
      </c>
      <c r="D15" s="13">
        <v>25053</v>
      </c>
      <c r="E15" s="13">
        <v>17740</v>
      </c>
      <c r="F15" s="13">
        <v>15072</v>
      </c>
      <c r="G15" s="13">
        <v>24677</v>
      </c>
      <c r="H15" s="13">
        <v>30122</v>
      </c>
      <c r="I15" s="13">
        <v>16871</v>
      </c>
      <c r="J15" s="11">
        <f t="shared" si="2"/>
        <v>178963</v>
      </c>
    </row>
    <row r="16" spans="1:10" ht="17.25" customHeight="1">
      <c r="A16" s="16" t="s">
        <v>25</v>
      </c>
      <c r="B16" s="11">
        <f>+B17+B18+B19</f>
        <v>120186</v>
      </c>
      <c r="C16" s="11">
        <f t="shared" ref="C16:I16" si="5">+C17+C18+C19</f>
        <v>131361</v>
      </c>
      <c r="D16" s="11">
        <f t="shared" si="5"/>
        <v>136710</v>
      </c>
      <c r="E16" s="11">
        <f t="shared" si="5"/>
        <v>101680</v>
      </c>
      <c r="F16" s="11">
        <f t="shared" si="5"/>
        <v>88814</v>
      </c>
      <c r="G16" s="11">
        <f t="shared" si="5"/>
        <v>178418</v>
      </c>
      <c r="H16" s="11">
        <f t="shared" si="5"/>
        <v>289220</v>
      </c>
      <c r="I16" s="11">
        <f t="shared" si="5"/>
        <v>88017</v>
      </c>
      <c r="J16" s="11">
        <f t="shared" si="2"/>
        <v>1134406</v>
      </c>
    </row>
    <row r="17" spans="1:10" ht="17.25" customHeight="1">
      <c r="A17" s="12" t="s">
        <v>26</v>
      </c>
      <c r="B17" s="13">
        <v>58966</v>
      </c>
      <c r="C17" s="13">
        <v>71436</v>
      </c>
      <c r="D17" s="13">
        <v>75716</v>
      </c>
      <c r="E17" s="13">
        <v>55706</v>
      </c>
      <c r="F17" s="13">
        <v>47661</v>
      </c>
      <c r="G17" s="13">
        <v>90834</v>
      </c>
      <c r="H17" s="13">
        <v>137895</v>
      </c>
      <c r="I17" s="13">
        <v>44656</v>
      </c>
      <c r="J17" s="11">
        <f t="shared" si="2"/>
        <v>582870</v>
      </c>
    </row>
    <row r="18" spans="1:10" ht="17.25" customHeight="1">
      <c r="A18" s="12" t="s">
        <v>27</v>
      </c>
      <c r="B18" s="13">
        <v>48575</v>
      </c>
      <c r="C18" s="13">
        <v>45634</v>
      </c>
      <c r="D18" s="13">
        <v>48018</v>
      </c>
      <c r="E18" s="13">
        <v>35694</v>
      </c>
      <c r="F18" s="13">
        <v>33084</v>
      </c>
      <c r="G18" s="13">
        <v>70531</v>
      </c>
      <c r="H18" s="13">
        <v>128191</v>
      </c>
      <c r="I18" s="13">
        <v>35152</v>
      </c>
      <c r="J18" s="11">
        <f t="shared" si="2"/>
        <v>444879</v>
      </c>
    </row>
    <row r="19" spans="1:10" ht="17.25" customHeight="1">
      <c r="A19" s="12" t="s">
        <v>28</v>
      </c>
      <c r="B19" s="13">
        <v>12645</v>
      </c>
      <c r="C19" s="13">
        <v>14291</v>
      </c>
      <c r="D19" s="13">
        <v>12976</v>
      </c>
      <c r="E19" s="13">
        <v>10280</v>
      </c>
      <c r="F19" s="13">
        <v>8069</v>
      </c>
      <c r="G19" s="13">
        <v>17053</v>
      </c>
      <c r="H19" s="13">
        <v>23134</v>
      </c>
      <c r="I19" s="13">
        <v>8209</v>
      </c>
      <c r="J19" s="11">
        <f t="shared" si="2"/>
        <v>106657</v>
      </c>
    </row>
    <row r="20" spans="1:10" ht="17.25" customHeight="1">
      <c r="A20" s="16" t="s">
        <v>29</v>
      </c>
      <c r="B20" s="13">
        <v>25299</v>
      </c>
      <c r="C20" s="13">
        <v>36599</v>
      </c>
      <c r="D20" s="13">
        <v>42715</v>
      </c>
      <c r="E20" s="13">
        <v>34776</v>
      </c>
      <c r="F20" s="13">
        <v>23847</v>
      </c>
      <c r="G20" s="13">
        <v>33904</v>
      </c>
      <c r="H20" s="13">
        <v>34583</v>
      </c>
      <c r="I20" s="13">
        <v>15822</v>
      </c>
      <c r="J20" s="11">
        <f t="shared" si="2"/>
        <v>247545</v>
      </c>
    </row>
    <row r="21" spans="1:10" ht="17.25" customHeight="1">
      <c r="A21" s="12" t="s">
        <v>30</v>
      </c>
      <c r="B21" s="13">
        <f>ROUND(B$20*0.57,0)</f>
        <v>14420</v>
      </c>
      <c r="C21" s="13">
        <f>ROUND(C$20*0.57,0)</f>
        <v>20861</v>
      </c>
      <c r="D21" s="13">
        <f t="shared" ref="D21:I21" si="6">ROUND(D$20*0.57,0)</f>
        <v>24348</v>
      </c>
      <c r="E21" s="13">
        <f t="shared" si="6"/>
        <v>19822</v>
      </c>
      <c r="F21" s="13">
        <f t="shared" si="6"/>
        <v>13593</v>
      </c>
      <c r="G21" s="13">
        <f t="shared" si="6"/>
        <v>19325</v>
      </c>
      <c r="H21" s="13">
        <f t="shared" si="6"/>
        <v>19712</v>
      </c>
      <c r="I21" s="13">
        <f t="shared" si="6"/>
        <v>9019</v>
      </c>
      <c r="J21" s="11">
        <f t="shared" si="2"/>
        <v>141100</v>
      </c>
    </row>
    <row r="22" spans="1:10" ht="17.25" customHeight="1">
      <c r="A22" s="12" t="s">
        <v>31</v>
      </c>
      <c r="B22" s="13">
        <f>ROUND(B$20*0.43,0)</f>
        <v>10879</v>
      </c>
      <c r="C22" s="13">
        <f t="shared" ref="C22:I22" si="7">ROUND(C$20*0.43,0)</f>
        <v>15738</v>
      </c>
      <c r="D22" s="13">
        <f t="shared" si="7"/>
        <v>18367</v>
      </c>
      <c r="E22" s="13">
        <f t="shared" si="7"/>
        <v>14954</v>
      </c>
      <c r="F22" s="13">
        <f t="shared" si="7"/>
        <v>10254</v>
      </c>
      <c r="G22" s="13">
        <f t="shared" si="7"/>
        <v>14579</v>
      </c>
      <c r="H22" s="13">
        <f t="shared" si="7"/>
        <v>14871</v>
      </c>
      <c r="I22" s="13">
        <f t="shared" si="7"/>
        <v>6803</v>
      </c>
      <c r="J22" s="11">
        <f t="shared" si="2"/>
        <v>106445</v>
      </c>
    </row>
    <row r="23" spans="1:10" ht="34.5" customHeight="1">
      <c r="A23" s="33" t="s">
        <v>36</v>
      </c>
      <c r="B23" s="34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11">
        <v>5633</v>
      </c>
      <c r="J23" s="11">
        <f t="shared" si="2"/>
        <v>5633</v>
      </c>
    </row>
    <row r="24" spans="1:10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9"/>
    </row>
    <row r="25" spans="1:10" ht="17.25" customHeight="1">
      <c r="A25" s="2" t="s">
        <v>37</v>
      </c>
      <c r="B25" s="35">
        <f>SUM(B26:B29)</f>
        <v>2.2709000000000001</v>
      </c>
      <c r="C25" s="35">
        <f t="shared" ref="C25:I25" si="8">SUM(C26:C29)</f>
        <v>2.5901443</v>
      </c>
      <c r="D25" s="35">
        <f t="shared" si="8"/>
        <v>2.7275</v>
      </c>
      <c r="E25" s="35">
        <f t="shared" si="8"/>
        <v>2.688078</v>
      </c>
      <c r="F25" s="35">
        <f t="shared" si="8"/>
        <v>2.3376999999999999</v>
      </c>
      <c r="G25" s="35">
        <f t="shared" si="8"/>
        <v>2.4076</v>
      </c>
      <c r="H25" s="35">
        <f t="shared" si="8"/>
        <v>2.0710999999999999</v>
      </c>
      <c r="I25" s="35">
        <f t="shared" si="8"/>
        <v>2.2637999999999998</v>
      </c>
      <c r="J25" s="21"/>
    </row>
    <row r="26" spans="1:10" ht="17.25" customHeight="1">
      <c r="A26" s="16" t="s">
        <v>38</v>
      </c>
      <c r="B26" s="35">
        <v>2.2709000000000001</v>
      </c>
      <c r="C26" s="35">
        <v>2.5844</v>
      </c>
      <c r="D26" s="35">
        <v>2.7275</v>
      </c>
      <c r="E26" s="35">
        <v>2.6789999999999998</v>
      </c>
      <c r="F26" s="35">
        <v>2.3376999999999999</v>
      </c>
      <c r="G26" s="35">
        <v>2.4076</v>
      </c>
      <c r="H26" s="35">
        <v>2.0710999999999999</v>
      </c>
      <c r="I26" s="35">
        <v>2.2637999999999998</v>
      </c>
      <c r="J26" s="21"/>
    </row>
    <row r="27" spans="1:10" ht="17.25" customHeight="1">
      <c r="A27" s="33" t="s">
        <v>39</v>
      </c>
      <c r="B27" s="34">
        <v>0</v>
      </c>
      <c r="C27" s="54">
        <v>5.7442999999999999E-3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20"/>
    </row>
    <row r="28" spans="1:10" ht="17.25" customHeight="1">
      <c r="A28" s="33" t="s">
        <v>40</v>
      </c>
      <c r="B28" s="34">
        <v>0</v>
      </c>
      <c r="C28" s="34">
        <v>0</v>
      </c>
      <c r="D28" s="34">
        <v>0</v>
      </c>
      <c r="E28" s="36">
        <v>3.0627999999999999E-2</v>
      </c>
      <c r="F28" s="34">
        <v>0</v>
      </c>
      <c r="G28" s="34">
        <v>0</v>
      </c>
      <c r="H28" s="34">
        <v>0</v>
      </c>
      <c r="I28" s="34">
        <v>0</v>
      </c>
      <c r="J28" s="20"/>
    </row>
    <row r="29" spans="1:10" ht="17.25" customHeight="1">
      <c r="A29" s="33" t="s">
        <v>41</v>
      </c>
      <c r="B29" s="34">
        <v>0</v>
      </c>
      <c r="C29" s="34">
        <v>0</v>
      </c>
      <c r="D29" s="34">
        <v>0</v>
      </c>
      <c r="E29" s="36">
        <v>-2.155E-2</v>
      </c>
      <c r="F29" s="34">
        <v>0</v>
      </c>
      <c r="G29" s="34">
        <v>0</v>
      </c>
      <c r="H29" s="34">
        <v>0</v>
      </c>
      <c r="I29" s="34">
        <v>0</v>
      </c>
      <c r="J29" s="20"/>
    </row>
    <row r="30" spans="1:10" ht="13.5" customHeight="1">
      <c r="A30" s="37"/>
      <c r="B30" s="20"/>
      <c r="C30" s="20"/>
      <c r="D30" s="20"/>
      <c r="E30" s="21"/>
      <c r="F30" s="20"/>
      <c r="G30" s="20"/>
      <c r="H30" s="20"/>
      <c r="I30" s="20"/>
      <c r="J30" s="20"/>
    </row>
    <row r="31" spans="1:10" ht="17.25" customHeight="1">
      <c r="A31" s="2" t="s">
        <v>106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4">
        <v>13389.59</v>
      </c>
      <c r="J31" s="24">
        <f t="shared" ref="J31:J67" si="9">SUM(B31:I31)</f>
        <v>13389.59</v>
      </c>
    </row>
    <row r="32" spans="1:10" ht="17.25" customHeight="1">
      <c r="A32" s="16" t="s">
        <v>42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4">
        <v>45021.66</v>
      </c>
      <c r="J32" s="24">
        <f t="shared" si="9"/>
        <v>45021.66</v>
      </c>
    </row>
    <row r="33" spans="1:10" ht="17.25" customHeight="1">
      <c r="A33" s="16" t="s">
        <v>43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3">
        <v>18</v>
      </c>
      <c r="J33" s="13">
        <f t="shared" si="9"/>
        <v>18</v>
      </c>
    </row>
    <row r="34" spans="1:10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1"/>
    </row>
    <row r="35" spans="1:10" ht="17.25" customHeight="1">
      <c r="A35" s="2" t="s">
        <v>44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f t="shared" si="9"/>
        <v>0</v>
      </c>
    </row>
    <row r="36" spans="1:10" ht="17.25" customHeight="1">
      <c r="A36" s="16" t="s">
        <v>45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f t="shared" si="9"/>
        <v>0</v>
      </c>
    </row>
    <row r="37" spans="1:10" ht="17.25" customHeight="1">
      <c r="A37" s="12" t="s">
        <v>46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f t="shared" si="9"/>
        <v>0</v>
      </c>
    </row>
    <row r="38" spans="1:10" ht="17.25" customHeight="1">
      <c r="A38" s="12" t="s">
        <v>47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f t="shared" si="9"/>
        <v>0</v>
      </c>
    </row>
    <row r="39" spans="1:10" ht="17.25" customHeight="1">
      <c r="A39" s="16" t="s">
        <v>48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f t="shared" si="9"/>
        <v>0</v>
      </c>
    </row>
    <row r="40" spans="1:10" ht="17.25" customHeight="1">
      <c r="A40" s="12" t="s">
        <v>49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f t="shared" si="9"/>
        <v>0</v>
      </c>
    </row>
    <row r="41" spans="1:10" ht="17.25" customHeight="1">
      <c r="A41" s="12" t="s">
        <v>50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f t="shared" si="9"/>
        <v>0</v>
      </c>
    </row>
    <row r="42" spans="1:10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1"/>
    </row>
    <row r="43" spans="1:10" ht="17.25" customHeight="1">
      <c r="A43" s="22" t="s">
        <v>51</v>
      </c>
      <c r="B43" s="23">
        <f>+B44+B52</f>
        <v>830448.19000000006</v>
      </c>
      <c r="C43" s="23">
        <f t="shared" ref="C43:J43" si="10">+C44+C52</f>
        <v>1153954.51</v>
      </c>
      <c r="D43" s="23">
        <f t="shared" si="10"/>
        <v>1238104.73</v>
      </c>
      <c r="E43" s="23">
        <f t="shared" si="10"/>
        <v>884473.03999999992</v>
      </c>
      <c r="F43" s="23">
        <f t="shared" si="10"/>
        <v>670855.47</v>
      </c>
      <c r="G43" s="23">
        <f t="shared" si="10"/>
        <v>1155746.24</v>
      </c>
      <c r="H43" s="23">
        <f t="shared" si="10"/>
        <v>1470023.8399999999</v>
      </c>
      <c r="I43" s="23">
        <f t="shared" si="10"/>
        <v>668811.48</v>
      </c>
      <c r="J43" s="23">
        <f t="shared" si="10"/>
        <v>8072417.4999999991</v>
      </c>
    </row>
    <row r="44" spans="1:10" ht="17.25" customHeight="1">
      <c r="A44" s="16" t="s">
        <v>52</v>
      </c>
      <c r="B44" s="24">
        <f>SUM(B45:B51)</f>
        <v>815437.04</v>
      </c>
      <c r="C44" s="24">
        <f t="shared" ref="C44:J44" si="11">SUM(C45:C51)</f>
        <v>1133387.57</v>
      </c>
      <c r="D44" s="24">
        <f t="shared" si="11"/>
        <v>1217719.6499999999</v>
      </c>
      <c r="E44" s="24">
        <f t="shared" si="11"/>
        <v>865507.35</v>
      </c>
      <c r="F44" s="24">
        <f t="shared" si="11"/>
        <v>651582.44999999995</v>
      </c>
      <c r="G44" s="24">
        <f t="shared" si="11"/>
        <v>1137735.46</v>
      </c>
      <c r="H44" s="24">
        <f t="shared" si="11"/>
        <v>1444668.88</v>
      </c>
      <c r="I44" s="24">
        <f t="shared" si="11"/>
        <v>653637.51</v>
      </c>
      <c r="J44" s="24">
        <f t="shared" si="11"/>
        <v>7919675.9099999992</v>
      </c>
    </row>
    <row r="45" spans="1:10" ht="17.25" customHeight="1">
      <c r="A45" s="38" t="s">
        <v>53</v>
      </c>
      <c r="B45" s="24">
        <f t="shared" ref="B45:I45" si="12">ROUND(B26*B7,2)</f>
        <v>815437.04</v>
      </c>
      <c r="C45" s="24">
        <f t="shared" si="12"/>
        <v>1130874</v>
      </c>
      <c r="D45" s="24">
        <f t="shared" si="12"/>
        <v>1217719.6499999999</v>
      </c>
      <c r="E45" s="24">
        <f t="shared" si="12"/>
        <v>862584.42</v>
      </c>
      <c r="F45" s="24">
        <f t="shared" si="12"/>
        <v>651582.44999999995</v>
      </c>
      <c r="G45" s="24">
        <f t="shared" si="12"/>
        <v>1137735.46</v>
      </c>
      <c r="H45" s="24">
        <f t="shared" si="12"/>
        <v>1444668.88</v>
      </c>
      <c r="I45" s="24">
        <f t="shared" si="12"/>
        <v>640247.92000000004</v>
      </c>
      <c r="J45" s="24">
        <f t="shared" si="9"/>
        <v>7900849.8199999994</v>
      </c>
    </row>
    <row r="46" spans="1:10" ht="17.25" customHeight="1">
      <c r="A46" s="38" t="s">
        <v>54</v>
      </c>
      <c r="B46" s="20">
        <v>0</v>
      </c>
      <c r="C46" s="24">
        <f>ROUND(C27*C7,2)</f>
        <v>2513.5700000000002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4">
        <f t="shared" si="9"/>
        <v>2513.5700000000002</v>
      </c>
    </row>
    <row r="47" spans="1:10" ht="17.25" customHeight="1">
      <c r="A47" s="38" t="s">
        <v>55</v>
      </c>
      <c r="B47" s="20">
        <v>0</v>
      </c>
      <c r="C47" s="20">
        <v>0</v>
      </c>
      <c r="D47" s="20">
        <v>0</v>
      </c>
      <c r="E47" s="20">
        <v>9861.6</v>
      </c>
      <c r="F47" s="20">
        <v>0</v>
      </c>
      <c r="G47" s="20">
        <v>0</v>
      </c>
      <c r="H47" s="20">
        <v>0</v>
      </c>
      <c r="I47" s="20">
        <v>0</v>
      </c>
      <c r="J47" s="24">
        <f t="shared" si="9"/>
        <v>9861.6</v>
      </c>
    </row>
    <row r="48" spans="1:10" ht="17.25" customHeight="1">
      <c r="A48" s="38" t="s">
        <v>56</v>
      </c>
      <c r="B48" s="20">
        <v>0</v>
      </c>
      <c r="C48" s="20">
        <v>0</v>
      </c>
      <c r="D48" s="20">
        <v>0</v>
      </c>
      <c r="E48" s="39">
        <f>ROUND(E7*E29,2)</f>
        <v>-6938.67</v>
      </c>
      <c r="F48" s="20">
        <v>0</v>
      </c>
      <c r="G48" s="20">
        <v>0</v>
      </c>
      <c r="H48" s="20">
        <v>0</v>
      </c>
      <c r="I48" s="20">
        <v>0</v>
      </c>
      <c r="J48" s="39">
        <f>SUM(B48:I48)</f>
        <v>-6938.67</v>
      </c>
    </row>
    <row r="49" spans="1:10" ht="17.25" customHeight="1">
      <c r="A49" s="12" t="s">
        <v>57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4">
        <f>+I31</f>
        <v>13389.59</v>
      </c>
      <c r="J49" s="24">
        <f>SUM(B49:I49)</f>
        <v>13389.59</v>
      </c>
    </row>
    <row r="50" spans="1:10" ht="17.25" customHeight="1">
      <c r="A50" s="12" t="s">
        <v>58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f t="shared" si="9"/>
        <v>0</v>
      </c>
    </row>
    <row r="51" spans="1:10" ht="17.25" customHeight="1">
      <c r="A51" s="12" t="s">
        <v>59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f t="shared" si="9"/>
        <v>0</v>
      </c>
    </row>
    <row r="52" spans="1:10" ht="17.25" customHeight="1">
      <c r="A52" s="16" t="s">
        <v>60</v>
      </c>
      <c r="B52" s="40">
        <v>15011.15</v>
      </c>
      <c r="C52" s="40">
        <v>20566.939999999999</v>
      </c>
      <c r="D52" s="40">
        <v>20385.080000000002</v>
      </c>
      <c r="E52" s="40">
        <v>18965.689999999999</v>
      </c>
      <c r="F52" s="40">
        <v>19273.02</v>
      </c>
      <c r="G52" s="40">
        <v>18010.78</v>
      </c>
      <c r="H52" s="40">
        <v>25354.959999999999</v>
      </c>
      <c r="I52" s="40">
        <v>15173.97</v>
      </c>
      <c r="J52" s="40">
        <f>SUM(B52:I52)</f>
        <v>152741.59</v>
      </c>
    </row>
    <row r="53" spans="1:10" ht="17.25" customHeight="1">
      <c r="A53" s="16"/>
      <c r="B53" s="40"/>
      <c r="C53" s="40"/>
      <c r="D53" s="40"/>
      <c r="E53" s="40"/>
      <c r="F53" s="40"/>
      <c r="G53" s="40"/>
      <c r="H53" s="40"/>
      <c r="I53" s="40"/>
      <c r="J53" s="40"/>
    </row>
    <row r="54" spans="1:10" ht="17.25" customHeight="1">
      <c r="A54" s="57"/>
      <c r="B54" s="58"/>
      <c r="C54" s="58"/>
      <c r="D54" s="58"/>
      <c r="E54" s="58"/>
      <c r="F54" s="58"/>
      <c r="G54" s="58"/>
      <c r="H54" s="58"/>
      <c r="I54" s="58"/>
      <c r="J54" s="58"/>
    </row>
    <row r="55" spans="1:10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</row>
    <row r="56" spans="1:10" ht="18.75" customHeight="1">
      <c r="A56" s="2" t="s">
        <v>61</v>
      </c>
      <c r="B56" s="39">
        <f t="shared" ref="B56:I56" si="13">+B57+B64+B83+B84</f>
        <v>-112044</v>
      </c>
      <c r="C56" s="39">
        <f t="shared" si="13"/>
        <v>-154299.22</v>
      </c>
      <c r="D56" s="39">
        <f t="shared" si="13"/>
        <v>-145881.66</v>
      </c>
      <c r="E56" s="39">
        <f t="shared" si="13"/>
        <v>-813865.68</v>
      </c>
      <c r="F56" s="39">
        <f t="shared" si="13"/>
        <v>-88749.46</v>
      </c>
      <c r="G56" s="39">
        <f t="shared" si="13"/>
        <v>-112187.65</v>
      </c>
      <c r="H56" s="39">
        <f t="shared" si="13"/>
        <v>-121227.91</v>
      </c>
      <c r="I56" s="39">
        <f t="shared" si="13"/>
        <v>-107718</v>
      </c>
      <c r="J56" s="39">
        <f t="shared" si="9"/>
        <v>-1655973.5799999998</v>
      </c>
    </row>
    <row r="57" spans="1:10" ht="18.75" customHeight="1">
      <c r="A57" s="16" t="s">
        <v>104</v>
      </c>
      <c r="B57" s="39">
        <f t="shared" ref="B57:I57" si="14">B58+B59+B60+B61+B62+B63</f>
        <v>-112044</v>
      </c>
      <c r="C57" s="39">
        <f t="shared" si="14"/>
        <v>-154080</v>
      </c>
      <c r="D57" s="39">
        <f t="shared" si="14"/>
        <v>-144783</v>
      </c>
      <c r="E57" s="39">
        <f t="shared" si="14"/>
        <v>-99543</v>
      </c>
      <c r="F57" s="39">
        <f t="shared" si="14"/>
        <v>-87162</v>
      </c>
      <c r="G57" s="39">
        <f t="shared" si="14"/>
        <v>-111807</v>
      </c>
      <c r="H57" s="39">
        <f t="shared" si="14"/>
        <v>-121197</v>
      </c>
      <c r="I57" s="39">
        <f t="shared" si="14"/>
        <v>-107718</v>
      </c>
      <c r="J57" s="39">
        <f t="shared" si="9"/>
        <v>-938334</v>
      </c>
    </row>
    <row r="58" spans="1:10" ht="18.75" customHeight="1">
      <c r="A58" s="12" t="s">
        <v>105</v>
      </c>
      <c r="B58" s="39">
        <f>-ROUND(B9*$D$3,2)</f>
        <v>-112044</v>
      </c>
      <c r="C58" s="39">
        <f t="shared" ref="C58:I58" si="15">-ROUND(C9*$D$3,2)</f>
        <v>-154080</v>
      </c>
      <c r="D58" s="39">
        <f t="shared" si="15"/>
        <v>-144783</v>
      </c>
      <c r="E58" s="39">
        <f t="shared" si="15"/>
        <v>-99543</v>
      </c>
      <c r="F58" s="39">
        <f t="shared" si="15"/>
        <v>-87162</v>
      </c>
      <c r="G58" s="39">
        <f t="shared" si="15"/>
        <v>-111807</v>
      </c>
      <c r="H58" s="39">
        <f t="shared" si="15"/>
        <v>-121197</v>
      </c>
      <c r="I58" s="39">
        <f t="shared" si="15"/>
        <v>-107718</v>
      </c>
      <c r="J58" s="39">
        <f t="shared" si="9"/>
        <v>-938334</v>
      </c>
    </row>
    <row r="59" spans="1:10" ht="18.75" customHeight="1">
      <c r="A59" s="12" t="s">
        <v>62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</row>
    <row r="60" spans="1:10" ht="18.75" customHeight="1">
      <c r="A60" s="12" t="s">
        <v>63</v>
      </c>
      <c r="B60" s="20">
        <v>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</row>
    <row r="61" spans="1:10" ht="18.75" customHeight="1">
      <c r="A61" s="12" t="s">
        <v>64</v>
      </c>
      <c r="B61" s="20"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</row>
    <row r="62" spans="1:10" ht="18.75" customHeight="1">
      <c r="A62" s="12" t="s">
        <v>65</v>
      </c>
      <c r="B62" s="20">
        <v>0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</row>
    <row r="63" spans="1:10" ht="18.75" customHeight="1">
      <c r="A63" s="12" t="s">
        <v>66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</row>
    <row r="64" spans="1:10" ht="18.75" customHeight="1">
      <c r="A64" s="16" t="s">
        <v>109</v>
      </c>
      <c r="B64" s="20">
        <v>0</v>
      </c>
      <c r="C64" s="55">
        <f t="shared" ref="C64:H64" si="16">SUM(C65:C82)</f>
        <v>-219.22</v>
      </c>
      <c r="D64" s="55">
        <f t="shared" si="16"/>
        <v>-1098.6600000000001</v>
      </c>
      <c r="E64" s="55">
        <f t="shared" si="16"/>
        <v>-714322.68</v>
      </c>
      <c r="F64" s="55">
        <f t="shared" si="16"/>
        <v>-1587.46</v>
      </c>
      <c r="G64" s="55">
        <f t="shared" si="16"/>
        <v>-380.65</v>
      </c>
      <c r="H64" s="55">
        <f t="shared" si="16"/>
        <v>-30.91</v>
      </c>
      <c r="I64" s="20">
        <v>0</v>
      </c>
      <c r="J64" s="39">
        <f t="shared" si="9"/>
        <v>-717639.58000000007</v>
      </c>
    </row>
    <row r="65" spans="1:10" ht="18.75" customHeight="1">
      <c r="A65" s="12" t="s">
        <v>67</v>
      </c>
      <c r="B65" s="20">
        <v>0</v>
      </c>
      <c r="C65" s="20">
        <v>0</v>
      </c>
      <c r="D65" s="20">
        <v>0</v>
      </c>
      <c r="E65" s="39">
        <v>-2032.85</v>
      </c>
      <c r="F65" s="39">
        <v>-1587.46</v>
      </c>
      <c r="G65" s="20">
        <v>0</v>
      </c>
      <c r="H65" s="20">
        <v>0</v>
      </c>
      <c r="I65" s="20">
        <v>0</v>
      </c>
      <c r="J65" s="39">
        <f t="shared" si="9"/>
        <v>-3620.31</v>
      </c>
    </row>
    <row r="66" spans="1:10" ht="18.75" customHeight="1">
      <c r="A66" s="12" t="s">
        <v>68</v>
      </c>
      <c r="B66" s="20">
        <v>0</v>
      </c>
      <c r="C66" s="39">
        <v>-219.22</v>
      </c>
      <c r="D66" s="39">
        <v>-30.91</v>
      </c>
      <c r="E66" s="20">
        <v>0</v>
      </c>
      <c r="F66" s="20">
        <v>0</v>
      </c>
      <c r="G66" s="20">
        <v>0</v>
      </c>
      <c r="H66" s="39">
        <v>-30.91</v>
      </c>
      <c r="I66" s="20">
        <v>0</v>
      </c>
      <c r="J66" s="39">
        <f>SUM(B66:I66)</f>
        <v>-281.04000000000002</v>
      </c>
    </row>
    <row r="67" spans="1:10" ht="18.75" customHeight="1">
      <c r="A67" s="12" t="s">
        <v>69</v>
      </c>
      <c r="B67" s="20">
        <v>0</v>
      </c>
      <c r="C67" s="20">
        <v>0</v>
      </c>
      <c r="D67" s="39">
        <v>-1067.75</v>
      </c>
      <c r="E67" s="39">
        <v>-1789.83</v>
      </c>
      <c r="F67" s="20">
        <v>0</v>
      </c>
      <c r="G67" s="39">
        <v>-380.65</v>
      </c>
      <c r="H67" s="20">
        <v>0</v>
      </c>
      <c r="I67" s="20">
        <v>0</v>
      </c>
      <c r="J67" s="39">
        <f t="shared" si="9"/>
        <v>-3238.23</v>
      </c>
    </row>
    <row r="68" spans="1:10" ht="18.75" customHeight="1">
      <c r="A68" s="12" t="s">
        <v>70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</row>
    <row r="69" spans="1:10" ht="18.75" customHeight="1">
      <c r="A69" s="38" t="s">
        <v>71</v>
      </c>
      <c r="B69" s="20">
        <v>0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</row>
    <row r="70" spans="1:10" ht="18.75" customHeight="1">
      <c r="A70" s="12" t="s">
        <v>72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</row>
    <row r="71" spans="1:10" ht="18.75" customHeight="1">
      <c r="A71" s="12" t="s">
        <v>73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</row>
    <row r="72" spans="1:10" ht="18.75" customHeight="1">
      <c r="A72" s="12" t="s">
        <v>74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</row>
    <row r="73" spans="1:10" ht="18.75" customHeight="1">
      <c r="A73" s="12" t="s">
        <v>75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</row>
    <row r="74" spans="1:10" ht="18.75" customHeight="1">
      <c r="A74" s="12" t="s">
        <v>76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</row>
    <row r="75" spans="1:10" ht="18.75" customHeight="1">
      <c r="A75" s="12" t="s">
        <v>77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</row>
    <row r="76" spans="1:10" ht="18.75" customHeight="1">
      <c r="A76" s="12" t="s">
        <v>78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</row>
    <row r="77" spans="1:10" ht="18.75" customHeight="1">
      <c r="A77" s="12" t="s">
        <v>79</v>
      </c>
      <c r="B77" s="20">
        <v>0</v>
      </c>
      <c r="C77" s="20">
        <v>0</v>
      </c>
      <c r="D77" s="20">
        <v>0</v>
      </c>
      <c r="E77" s="39">
        <v>-710000</v>
      </c>
      <c r="F77" s="20">
        <v>0</v>
      </c>
      <c r="G77" s="20">
        <v>0</v>
      </c>
      <c r="H77" s="20">
        <v>0</v>
      </c>
      <c r="I77" s="20">
        <v>0</v>
      </c>
      <c r="J77" s="39">
        <f t="shared" ref="J77" si="17">SUM(B77:I77)</f>
        <v>-710000</v>
      </c>
    </row>
    <row r="78" spans="1:10" ht="18.75" customHeight="1">
      <c r="A78" s="12" t="s">
        <v>80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</row>
    <row r="79" spans="1:10" ht="18.75" customHeight="1">
      <c r="A79" s="12" t="s">
        <v>81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</row>
    <row r="80" spans="1:10" ht="18.75" customHeight="1">
      <c r="A80" s="12" t="s">
        <v>107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</row>
    <row r="81" spans="1:10" ht="18.75" customHeight="1">
      <c r="A81" s="12" t="s">
        <v>112</v>
      </c>
      <c r="B81" s="20">
        <v>0</v>
      </c>
      <c r="C81" s="20">
        <v>0</v>
      </c>
      <c r="D81" s="20">
        <v>0</v>
      </c>
      <c r="E81" s="39">
        <v>-500</v>
      </c>
      <c r="F81" s="20">
        <v>0</v>
      </c>
      <c r="G81" s="20">
        <v>0</v>
      </c>
      <c r="H81" s="20">
        <v>0</v>
      </c>
      <c r="I81" s="20">
        <v>0</v>
      </c>
      <c r="J81" s="56">
        <f>SUM(B81:I81)</f>
        <v>-500</v>
      </c>
    </row>
    <row r="82" spans="1:10" ht="18.75" customHeight="1">
      <c r="A82" s="12" t="s">
        <v>113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</row>
    <row r="83" spans="1:10" ht="18.75" customHeight="1">
      <c r="A83" s="16" t="s">
        <v>110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</row>
    <row r="84" spans="1:10" ht="18.75" customHeight="1">
      <c r="A84" s="16" t="s">
        <v>111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</row>
    <row r="85" spans="1:10" ht="18.75" customHeight="1">
      <c r="A85" s="25"/>
      <c r="B85" s="21"/>
      <c r="C85" s="21"/>
      <c r="D85" s="21"/>
      <c r="E85" s="21"/>
      <c r="F85" s="21"/>
      <c r="G85" s="21"/>
      <c r="H85" s="21"/>
      <c r="I85" s="21"/>
      <c r="J85" s="21">
        <f>SUM(B85:I85)</f>
        <v>0</v>
      </c>
    </row>
    <row r="86" spans="1:10" ht="18.75" customHeight="1">
      <c r="A86" s="2" t="s">
        <v>116</v>
      </c>
      <c r="B86" s="26">
        <f t="shared" ref="B86:I86" si="18">+B87+B88</f>
        <v>718404.19000000006</v>
      </c>
      <c r="C86" s="26">
        <f t="shared" si="18"/>
        <v>999655.29</v>
      </c>
      <c r="D86" s="26">
        <f t="shared" si="18"/>
        <v>1092223.07</v>
      </c>
      <c r="E86" s="26">
        <f t="shared" si="18"/>
        <v>66690.639999999927</v>
      </c>
      <c r="F86" s="26">
        <f t="shared" si="18"/>
        <v>582106.01</v>
      </c>
      <c r="G86" s="26">
        <f t="shared" si="18"/>
        <v>1025547.8099999999</v>
      </c>
      <c r="H86" s="26">
        <f t="shared" si="18"/>
        <v>1348795.93</v>
      </c>
      <c r="I86" s="26">
        <f t="shared" si="18"/>
        <v>549037.78</v>
      </c>
      <c r="J86" s="56">
        <f>SUM(B86:I86)</f>
        <v>6382460.7199999997</v>
      </c>
    </row>
    <row r="87" spans="1:10" ht="18.75" customHeight="1">
      <c r="A87" s="16" t="s">
        <v>115</v>
      </c>
      <c r="B87" s="26">
        <f>+B44+B57+B64+B83</f>
        <v>703393.04</v>
      </c>
      <c r="C87" s="26">
        <f t="shared" ref="C87:I87" si="19">+C44+C57+C64+C83</f>
        <v>979088.35000000009</v>
      </c>
      <c r="D87" s="26">
        <f t="shared" si="19"/>
        <v>1071837.99</v>
      </c>
      <c r="E87" s="26">
        <f t="shared" si="19"/>
        <v>51641.669999999925</v>
      </c>
      <c r="F87" s="26">
        <f t="shared" si="19"/>
        <v>562832.99</v>
      </c>
      <c r="G87" s="26">
        <f t="shared" si="19"/>
        <v>1025547.8099999999</v>
      </c>
      <c r="H87" s="26">
        <f t="shared" si="19"/>
        <v>1323440.97</v>
      </c>
      <c r="I87" s="26">
        <f t="shared" si="19"/>
        <v>545919.51</v>
      </c>
      <c r="J87" s="56">
        <f>SUM(B87:I87)</f>
        <v>6263702.3299999991</v>
      </c>
    </row>
    <row r="88" spans="1:10" ht="18.75" customHeight="1">
      <c r="A88" s="16" t="s">
        <v>119</v>
      </c>
      <c r="B88" s="26">
        <f>IF(+B52+B84&lt;0,0,(B52+B84))</f>
        <v>15011.15</v>
      </c>
      <c r="C88" s="26">
        <f t="shared" ref="C88:D88" si="20">IF(+C52+C84&lt;0,0,(C52+C84))</f>
        <v>20566.939999999999</v>
      </c>
      <c r="D88" s="26">
        <f t="shared" si="20"/>
        <v>20385.080000000002</v>
      </c>
      <c r="E88" s="26">
        <f>IF(+E52+E84+E89&lt;0,0,(E52+E84+E89))</f>
        <v>15048.969999999998</v>
      </c>
      <c r="F88" s="26">
        <f>IF(+F52+F84+F89&lt;0,0,(F52+F84))</f>
        <v>19273.02</v>
      </c>
      <c r="G88" s="20">
        <f>IF(+G52+G84+G89&lt;0,0,(G52+G84+G89))</f>
        <v>0</v>
      </c>
      <c r="H88" s="26">
        <f>IF(+H52+H84+H89&lt;0,0,(H52+H84))</f>
        <v>25354.959999999999</v>
      </c>
      <c r="I88" s="26">
        <f>IF(+I52+I84+I89&lt;0,0,(I52+I84+I89))</f>
        <v>3118.2700000000004</v>
      </c>
      <c r="J88" s="56">
        <f>SUM(B88:I88)</f>
        <v>118758.39</v>
      </c>
    </row>
    <row r="89" spans="1:10" ht="18.75" customHeight="1">
      <c r="A89" s="12" t="s">
        <v>117</v>
      </c>
      <c r="B89" s="20">
        <f>+'[1]DETALHAMENTO CONCESSÃO'!B$90</f>
        <v>0</v>
      </c>
      <c r="C89" s="20">
        <f>+'[1]DETALHAMENTO CONCESSÃO'!C$90</f>
        <v>0</v>
      </c>
      <c r="D89" s="20">
        <f>+'[1]DETALHAMENTO CONCESSÃO'!D$90</f>
        <v>0</v>
      </c>
      <c r="E89" s="39">
        <f>+'[1]DETALHAMENTO CONCESSÃO'!E$90</f>
        <v>-3916.7200000000012</v>
      </c>
      <c r="F89" s="20">
        <f>+'[1]DETALHAMENTO CONCESSÃO'!F$90</f>
        <v>0</v>
      </c>
      <c r="G89" s="39">
        <f>+'[1]DETALHAMENTO CONCESSÃO'!G$90</f>
        <v>-28952.15</v>
      </c>
      <c r="H89" s="20">
        <f>+'[1]DETALHAMENTO CONCESSÃO'!H$90</f>
        <v>0</v>
      </c>
      <c r="I89" s="39">
        <f>+'[1]DETALHAMENTO CONCESSÃO'!I$90</f>
        <v>-12055.699999999999</v>
      </c>
      <c r="J89" s="56">
        <f>SUM(B89:I89)</f>
        <v>-44924.57</v>
      </c>
    </row>
    <row r="90" spans="1:10" ht="18.75" customHeight="1">
      <c r="A90" s="12" t="s">
        <v>118</v>
      </c>
      <c r="B90" s="20">
        <f t="shared" ref="B90:I90" si="21">IF(+B84+B52&gt;0,0,(B84+B52))</f>
        <v>0</v>
      </c>
      <c r="C90" s="20">
        <f t="shared" si="21"/>
        <v>0</v>
      </c>
      <c r="D90" s="20">
        <f t="shared" si="21"/>
        <v>0</v>
      </c>
      <c r="E90" s="20">
        <f t="shared" si="21"/>
        <v>0</v>
      </c>
      <c r="F90" s="20">
        <f t="shared" si="21"/>
        <v>0</v>
      </c>
      <c r="G90" s="39">
        <f>IF(+G84+G52+G89&gt;0,0,(G84+G52+G89))</f>
        <v>-10941.370000000003</v>
      </c>
      <c r="H90" s="20">
        <f t="shared" si="21"/>
        <v>0</v>
      </c>
      <c r="I90" s="20">
        <f t="shared" si="21"/>
        <v>0</v>
      </c>
      <c r="J90" s="56">
        <f t="shared" ref="J90" si="22">SUM(B90:I90)</f>
        <v>-10941.370000000003</v>
      </c>
    </row>
    <row r="91" spans="1:10" ht="18.75" customHeight="1">
      <c r="A91" s="2"/>
      <c r="B91" s="21"/>
      <c r="C91" s="21"/>
      <c r="D91" s="21"/>
      <c r="E91" s="21"/>
      <c r="F91" s="21"/>
      <c r="G91" s="21"/>
      <c r="H91" s="21"/>
      <c r="I91" s="21"/>
      <c r="J91" s="21"/>
    </row>
    <row r="92" spans="1:10" ht="18.75" customHeight="1">
      <c r="A92" s="41"/>
      <c r="B92" s="42">
        <v>0</v>
      </c>
      <c r="C92" s="42">
        <v>0</v>
      </c>
      <c r="D92" s="42">
        <v>0</v>
      </c>
      <c r="E92" s="42">
        <v>0</v>
      </c>
      <c r="F92" s="42">
        <v>0</v>
      </c>
      <c r="G92" s="42">
        <v>0</v>
      </c>
      <c r="H92" s="42">
        <v>0</v>
      </c>
      <c r="I92" s="42">
        <v>0</v>
      </c>
      <c r="J92" s="42"/>
    </row>
    <row r="93" spans="1:10" ht="18.75" customHeight="1">
      <c r="A93" s="8"/>
      <c r="B93" s="53">
        <v>0</v>
      </c>
      <c r="C93" s="53">
        <v>0</v>
      </c>
      <c r="D93" s="53">
        <v>0</v>
      </c>
      <c r="E93" s="53">
        <v>0</v>
      </c>
      <c r="F93" s="53">
        <v>0</v>
      </c>
      <c r="G93" s="53">
        <v>0</v>
      </c>
      <c r="H93" s="53">
        <v>0</v>
      </c>
      <c r="I93" s="53">
        <v>0</v>
      </c>
      <c r="J93" s="53"/>
    </row>
    <row r="94" spans="1:10" ht="18.75" customHeight="1">
      <c r="A94" s="27" t="s">
        <v>82</v>
      </c>
      <c r="B94" s="19">
        <v>0</v>
      </c>
      <c r="C94" s="19">
        <v>0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47">
        <f>SUM(J95:J115)</f>
        <v>6382460.7399999993</v>
      </c>
    </row>
    <row r="95" spans="1:10" ht="18.75" customHeight="1">
      <c r="A95" s="28" t="s">
        <v>83</v>
      </c>
      <c r="B95" s="29">
        <v>81930.899999999994</v>
      </c>
      <c r="C95" s="46">
        <v>0</v>
      </c>
      <c r="D95" s="46">
        <v>0</v>
      </c>
      <c r="E95" s="46">
        <v>0</v>
      </c>
      <c r="F95" s="46">
        <v>0</v>
      </c>
      <c r="G95" s="46">
        <v>0</v>
      </c>
      <c r="H95" s="46">
        <v>0</v>
      </c>
      <c r="I95" s="46">
        <v>0</v>
      </c>
      <c r="J95" s="47">
        <f t="shared" ref="J95:J115" si="23">SUM(B95:I95)</f>
        <v>81930.899999999994</v>
      </c>
    </row>
    <row r="96" spans="1:10" ht="18.75" customHeight="1">
      <c r="A96" s="28" t="s">
        <v>84</v>
      </c>
      <c r="B96" s="29">
        <v>636473.30000000005</v>
      </c>
      <c r="C96" s="46">
        <v>0</v>
      </c>
      <c r="D96" s="46">
        <v>0</v>
      </c>
      <c r="E96" s="46">
        <v>0</v>
      </c>
      <c r="F96" s="46">
        <v>0</v>
      </c>
      <c r="G96" s="46">
        <v>0</v>
      </c>
      <c r="H96" s="46">
        <v>0</v>
      </c>
      <c r="I96" s="46">
        <v>0</v>
      </c>
      <c r="J96" s="47">
        <f t="shared" si="23"/>
        <v>636473.30000000005</v>
      </c>
    </row>
    <row r="97" spans="1:10" ht="18.75" customHeight="1">
      <c r="A97" s="28" t="s">
        <v>85</v>
      </c>
      <c r="B97" s="46">
        <v>0</v>
      </c>
      <c r="C97" s="29">
        <f>+C86</f>
        <v>999655.29</v>
      </c>
      <c r="D97" s="46">
        <v>0</v>
      </c>
      <c r="E97" s="46">
        <v>0</v>
      </c>
      <c r="F97" s="46">
        <v>0</v>
      </c>
      <c r="G97" s="46">
        <v>0</v>
      </c>
      <c r="H97" s="46">
        <v>0</v>
      </c>
      <c r="I97" s="46">
        <v>0</v>
      </c>
      <c r="J97" s="47">
        <f t="shared" si="23"/>
        <v>999655.29</v>
      </c>
    </row>
    <row r="98" spans="1:10" ht="18.75" customHeight="1">
      <c r="A98" s="28" t="s">
        <v>86</v>
      </c>
      <c r="B98" s="46">
        <v>0</v>
      </c>
      <c r="C98" s="46">
        <v>0</v>
      </c>
      <c r="D98" s="29">
        <f>+D86</f>
        <v>1092223.07</v>
      </c>
      <c r="E98" s="46">
        <v>0</v>
      </c>
      <c r="F98" s="46">
        <v>0</v>
      </c>
      <c r="G98" s="46">
        <v>0</v>
      </c>
      <c r="H98" s="46">
        <v>0</v>
      </c>
      <c r="I98" s="46">
        <v>0</v>
      </c>
      <c r="J98" s="47">
        <f t="shared" si="23"/>
        <v>1092223.07</v>
      </c>
    </row>
    <row r="99" spans="1:10" ht="18.75" customHeight="1">
      <c r="A99" s="28" t="s">
        <v>87</v>
      </c>
      <c r="B99" s="46">
        <v>0</v>
      </c>
      <c r="C99" s="46">
        <v>0</v>
      </c>
      <c r="D99" s="46">
        <v>0</v>
      </c>
      <c r="E99" s="29">
        <v>12936.23</v>
      </c>
      <c r="F99" s="46">
        <v>0</v>
      </c>
      <c r="G99" s="46">
        <v>0</v>
      </c>
      <c r="H99" s="46">
        <v>0</v>
      </c>
      <c r="I99" s="46">
        <v>0</v>
      </c>
      <c r="J99" s="47">
        <f t="shared" si="23"/>
        <v>12936.23</v>
      </c>
    </row>
    <row r="100" spans="1:10" ht="18.75" customHeight="1">
      <c r="A100" s="28" t="s">
        <v>88</v>
      </c>
      <c r="B100" s="46">
        <v>0</v>
      </c>
      <c r="C100" s="46">
        <v>0</v>
      </c>
      <c r="D100" s="46">
        <v>0</v>
      </c>
      <c r="E100" s="29">
        <v>25566.36</v>
      </c>
      <c r="F100" s="46">
        <v>0</v>
      </c>
      <c r="G100" s="46">
        <v>0</v>
      </c>
      <c r="H100" s="46">
        <v>0</v>
      </c>
      <c r="I100" s="46">
        <v>0</v>
      </c>
      <c r="J100" s="47">
        <f t="shared" si="23"/>
        <v>25566.36</v>
      </c>
    </row>
    <row r="101" spans="1:10" ht="18.75" customHeight="1">
      <c r="A101" s="28" t="s">
        <v>89</v>
      </c>
      <c r="B101" s="46">
        <v>0</v>
      </c>
      <c r="C101" s="46">
        <v>0</v>
      </c>
      <c r="D101" s="46">
        <v>0</v>
      </c>
      <c r="E101" s="29">
        <v>27537.360000000001</v>
      </c>
      <c r="F101" s="46">
        <v>0</v>
      </c>
      <c r="G101" s="46">
        <v>0</v>
      </c>
      <c r="H101" s="46">
        <v>0</v>
      </c>
      <c r="I101" s="46">
        <v>0</v>
      </c>
      <c r="J101" s="47">
        <f t="shared" si="23"/>
        <v>27537.360000000001</v>
      </c>
    </row>
    <row r="102" spans="1:10" ht="18.75" customHeight="1">
      <c r="A102" s="28" t="s">
        <v>90</v>
      </c>
      <c r="B102" s="46">
        <v>0</v>
      </c>
      <c r="C102" s="46">
        <v>0</v>
      </c>
      <c r="D102" s="46">
        <v>0</v>
      </c>
      <c r="E102" s="29">
        <v>650.69000000000005</v>
      </c>
      <c r="F102" s="46">
        <v>0</v>
      </c>
      <c r="G102" s="46">
        <v>0</v>
      </c>
      <c r="H102" s="46">
        <v>0</v>
      </c>
      <c r="I102" s="46">
        <v>0</v>
      </c>
      <c r="J102" s="47">
        <f t="shared" si="23"/>
        <v>650.69000000000005</v>
      </c>
    </row>
    <row r="103" spans="1:10" ht="18.75" customHeight="1">
      <c r="A103" s="28" t="s">
        <v>91</v>
      </c>
      <c r="B103" s="46">
        <v>0</v>
      </c>
      <c r="C103" s="46">
        <v>0</v>
      </c>
      <c r="D103" s="46">
        <v>0</v>
      </c>
      <c r="E103" s="46">
        <v>0</v>
      </c>
      <c r="F103" s="29">
        <f>+F86</f>
        <v>582106.01</v>
      </c>
      <c r="G103" s="46">
        <v>0</v>
      </c>
      <c r="H103" s="46">
        <v>0</v>
      </c>
      <c r="I103" s="46">
        <v>0</v>
      </c>
      <c r="J103" s="47">
        <f t="shared" si="23"/>
        <v>582106.01</v>
      </c>
    </row>
    <row r="104" spans="1:10" ht="18.75" customHeight="1">
      <c r="A104" s="28" t="s">
        <v>92</v>
      </c>
      <c r="B104" s="46">
        <v>0</v>
      </c>
      <c r="C104" s="46">
        <v>0</v>
      </c>
      <c r="D104" s="46">
        <v>0</v>
      </c>
      <c r="E104" s="46">
        <v>0</v>
      </c>
      <c r="F104" s="46">
        <v>0</v>
      </c>
      <c r="G104" s="29">
        <v>134962.09</v>
      </c>
      <c r="H104" s="46">
        <v>0</v>
      </c>
      <c r="I104" s="46">
        <v>0</v>
      </c>
      <c r="J104" s="47">
        <f t="shared" si="23"/>
        <v>134962.09</v>
      </c>
    </row>
    <row r="105" spans="1:10" ht="18.75" customHeight="1">
      <c r="A105" s="28" t="s">
        <v>93</v>
      </c>
      <c r="B105" s="46">
        <v>0</v>
      </c>
      <c r="C105" s="46">
        <v>0</v>
      </c>
      <c r="D105" s="46">
        <v>0</v>
      </c>
      <c r="E105" s="46">
        <v>0</v>
      </c>
      <c r="F105" s="46">
        <v>0</v>
      </c>
      <c r="G105" s="29">
        <v>187470.14</v>
      </c>
      <c r="H105" s="46">
        <v>0</v>
      </c>
      <c r="I105" s="46">
        <v>0</v>
      </c>
      <c r="J105" s="47">
        <f t="shared" si="23"/>
        <v>187470.14</v>
      </c>
    </row>
    <row r="106" spans="1:10" ht="18.75" customHeight="1">
      <c r="A106" s="28" t="s">
        <v>94</v>
      </c>
      <c r="B106" s="46">
        <v>0</v>
      </c>
      <c r="C106" s="46">
        <v>0</v>
      </c>
      <c r="D106" s="46">
        <v>0</v>
      </c>
      <c r="E106" s="46">
        <v>0</v>
      </c>
      <c r="F106" s="46">
        <v>0</v>
      </c>
      <c r="G106" s="29">
        <v>213621.61</v>
      </c>
      <c r="H106" s="46">
        <v>0</v>
      </c>
      <c r="I106" s="46">
        <v>0</v>
      </c>
      <c r="J106" s="47">
        <f t="shared" si="23"/>
        <v>213621.61</v>
      </c>
    </row>
    <row r="107" spans="1:10" ht="18.75" customHeight="1">
      <c r="A107" s="28" t="s">
        <v>95</v>
      </c>
      <c r="B107" s="46">
        <v>0</v>
      </c>
      <c r="C107" s="46">
        <v>0</v>
      </c>
      <c r="D107" s="46">
        <v>0</v>
      </c>
      <c r="E107" s="46">
        <v>0</v>
      </c>
      <c r="F107" s="46">
        <v>0</v>
      </c>
      <c r="G107" s="29">
        <v>489493.96</v>
      </c>
      <c r="H107" s="46">
        <v>0</v>
      </c>
      <c r="I107" s="46">
        <v>0</v>
      </c>
      <c r="J107" s="47">
        <f t="shared" si="23"/>
        <v>489493.96</v>
      </c>
    </row>
    <row r="108" spans="1:10" ht="18.75" customHeight="1">
      <c r="A108" s="28" t="s">
        <v>96</v>
      </c>
      <c r="B108" s="46">
        <v>0</v>
      </c>
      <c r="C108" s="46">
        <v>0</v>
      </c>
      <c r="D108" s="46">
        <v>0</v>
      </c>
      <c r="E108" s="46">
        <v>0</v>
      </c>
      <c r="F108" s="46">
        <v>0</v>
      </c>
      <c r="G108" s="46">
        <v>0</v>
      </c>
      <c r="H108" s="29">
        <v>422861.89</v>
      </c>
      <c r="I108" s="46">
        <v>0</v>
      </c>
      <c r="J108" s="47">
        <f t="shared" si="23"/>
        <v>422861.89</v>
      </c>
    </row>
    <row r="109" spans="1:10" ht="18.75" customHeight="1">
      <c r="A109" s="28" t="s">
        <v>97</v>
      </c>
      <c r="B109" s="46">
        <v>0</v>
      </c>
      <c r="C109" s="46">
        <v>0</v>
      </c>
      <c r="D109" s="46">
        <v>0</v>
      </c>
      <c r="E109" s="46">
        <v>0</v>
      </c>
      <c r="F109" s="46">
        <v>0</v>
      </c>
      <c r="G109" s="46">
        <v>0</v>
      </c>
      <c r="H109" s="29">
        <v>39009.910000000003</v>
      </c>
      <c r="I109" s="46">
        <v>0</v>
      </c>
      <c r="J109" s="47">
        <f t="shared" si="23"/>
        <v>39009.910000000003</v>
      </c>
    </row>
    <row r="110" spans="1:10" ht="18.75" customHeight="1">
      <c r="A110" s="28" t="s">
        <v>98</v>
      </c>
      <c r="B110" s="46">
        <v>0</v>
      </c>
      <c r="C110" s="46">
        <v>0</v>
      </c>
      <c r="D110" s="46">
        <v>0</v>
      </c>
      <c r="E110" s="46">
        <v>0</v>
      </c>
      <c r="F110" s="46">
        <v>0</v>
      </c>
      <c r="G110" s="46">
        <v>0</v>
      </c>
      <c r="H110" s="29">
        <v>212939.62</v>
      </c>
      <c r="I110" s="46">
        <v>0</v>
      </c>
      <c r="J110" s="47">
        <f t="shared" si="23"/>
        <v>212939.62</v>
      </c>
    </row>
    <row r="111" spans="1:10" ht="18.75" customHeight="1">
      <c r="A111" s="28" t="s">
        <v>99</v>
      </c>
      <c r="B111" s="46">
        <v>0</v>
      </c>
      <c r="C111" s="46">
        <v>0</v>
      </c>
      <c r="D111" s="46">
        <v>0</v>
      </c>
      <c r="E111" s="46">
        <v>0</v>
      </c>
      <c r="F111" s="46">
        <v>0</v>
      </c>
      <c r="G111" s="46">
        <v>0</v>
      </c>
      <c r="H111" s="29">
        <v>171991.63</v>
      </c>
      <c r="I111" s="46">
        <v>0</v>
      </c>
      <c r="J111" s="47">
        <f t="shared" si="23"/>
        <v>171991.63</v>
      </c>
    </row>
    <row r="112" spans="1:10" ht="18.75" customHeight="1">
      <c r="A112" s="28" t="s">
        <v>100</v>
      </c>
      <c r="B112" s="46">
        <v>0</v>
      </c>
      <c r="C112" s="46">
        <v>0</v>
      </c>
      <c r="D112" s="46">
        <v>0</v>
      </c>
      <c r="E112" s="46">
        <v>0</v>
      </c>
      <c r="F112" s="46">
        <v>0</v>
      </c>
      <c r="G112" s="46">
        <v>0</v>
      </c>
      <c r="H112" s="29">
        <v>501992.89</v>
      </c>
      <c r="I112" s="46">
        <v>0</v>
      </c>
      <c r="J112" s="47">
        <f t="shared" si="23"/>
        <v>501992.89</v>
      </c>
    </row>
    <row r="113" spans="1:10" ht="18.75" customHeight="1">
      <c r="A113" s="28" t="s">
        <v>101</v>
      </c>
      <c r="B113" s="46">
        <v>0</v>
      </c>
      <c r="C113" s="46">
        <v>0</v>
      </c>
      <c r="D113" s="46">
        <v>0</v>
      </c>
      <c r="E113" s="46">
        <v>0</v>
      </c>
      <c r="F113" s="46">
        <v>0</v>
      </c>
      <c r="G113" s="46">
        <v>0</v>
      </c>
      <c r="H113" s="46">
        <v>0</v>
      </c>
      <c r="I113" s="29">
        <v>36246.400000000001</v>
      </c>
      <c r="J113" s="47">
        <f t="shared" si="23"/>
        <v>36246.400000000001</v>
      </c>
    </row>
    <row r="114" spans="1:10" ht="18.75" customHeight="1">
      <c r="A114" s="28" t="s">
        <v>102</v>
      </c>
      <c r="B114" s="46">
        <v>0</v>
      </c>
      <c r="C114" s="46">
        <v>0</v>
      </c>
      <c r="D114" s="46">
        <v>0</v>
      </c>
      <c r="E114" s="46">
        <v>0</v>
      </c>
      <c r="F114" s="46">
        <v>0</v>
      </c>
      <c r="G114" s="46">
        <v>0</v>
      </c>
      <c r="H114" s="46">
        <v>0</v>
      </c>
      <c r="I114" s="29">
        <v>177749.42</v>
      </c>
      <c r="J114" s="47">
        <f t="shared" si="23"/>
        <v>177749.42</v>
      </c>
    </row>
    <row r="115" spans="1:10" ht="18.75" customHeight="1">
      <c r="A115" s="30" t="s">
        <v>103</v>
      </c>
      <c r="B115" s="48">
        <v>0</v>
      </c>
      <c r="C115" s="48">
        <v>0</v>
      </c>
      <c r="D115" s="48">
        <v>0</v>
      </c>
      <c r="E115" s="48">
        <v>0</v>
      </c>
      <c r="F115" s="48">
        <v>0</v>
      </c>
      <c r="G115" s="48">
        <v>0</v>
      </c>
      <c r="H115" s="48">
        <v>0</v>
      </c>
      <c r="I115" s="49">
        <v>335041.96999999997</v>
      </c>
      <c r="J115" s="50">
        <f t="shared" si="23"/>
        <v>335041.96999999997</v>
      </c>
    </row>
    <row r="116" spans="1:10" ht="18.75" customHeight="1">
      <c r="A116" s="51"/>
      <c r="B116" s="59"/>
      <c r="C116" s="59"/>
      <c r="D116" s="59"/>
      <c r="E116" s="59"/>
      <c r="F116" s="59"/>
      <c r="G116" s="59"/>
      <c r="H116" s="59"/>
      <c r="I116" s="59"/>
      <c r="J116" s="52"/>
    </row>
    <row r="117" spans="1:10" ht="18.75" customHeight="1">
      <c r="A117" s="44"/>
    </row>
    <row r="118" spans="1:10" ht="18.75" customHeight="1">
      <c r="A118" s="45"/>
    </row>
    <row r="119" spans="1:10" ht="18.75" customHeight="1">
      <c r="A119" s="44"/>
    </row>
    <row r="120" spans="1:10" ht="18.75" customHeight="1">
      <c r="A120" s="43"/>
    </row>
    <row r="121" spans="1:10" ht="18.75" customHeight="1"/>
  </sheetData>
  <mergeCells count="5">
    <mergeCell ref="A1:J1"/>
    <mergeCell ref="A2:J2"/>
    <mergeCell ref="A4:A6"/>
    <mergeCell ref="B4:I4"/>
    <mergeCell ref="J4:J6"/>
  </mergeCells>
  <pageMargins left="0.6692913385826772" right="0.78" top="0.47" bottom="0.31496062992125984" header="0.23622047244094491" footer="0.11811023622047245"/>
  <pageSetup paperSize="8" scale="74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2013-08-02T17:01:52Z</cp:lastPrinted>
  <dcterms:created xsi:type="dcterms:W3CDTF">2012-11-28T17:54:39Z</dcterms:created>
  <dcterms:modified xsi:type="dcterms:W3CDTF">2013-08-16T15:29:38Z</dcterms:modified>
</cp:coreProperties>
</file>