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externalReferences>
    <externalReference r:id="rId2"/>
  </externalReference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I90" i="8"/>
  <c r="D88" l="1"/>
  <c r="C88"/>
  <c r="H90"/>
  <c r="F90"/>
  <c r="E90"/>
  <c r="D90"/>
  <c r="C90"/>
  <c r="B90"/>
  <c r="I89"/>
  <c r="H89"/>
  <c r="G89"/>
  <c r="G88" s="1"/>
  <c r="G86" s="1"/>
  <c r="F89"/>
  <c r="E89"/>
  <c r="D89"/>
  <c r="C89"/>
  <c r="B89"/>
  <c r="D86"/>
  <c r="C86"/>
  <c r="B86"/>
  <c r="J77"/>
  <c r="I88" l="1"/>
  <c r="I86" s="1"/>
  <c r="E88"/>
  <c r="E86" s="1"/>
  <c r="J89"/>
  <c r="F88"/>
  <c r="F86" s="1"/>
  <c r="H88"/>
  <c r="H86" s="1"/>
  <c r="J86" s="1"/>
  <c r="G90"/>
  <c r="J90"/>
  <c r="B88"/>
  <c r="J88" l="1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C64"/>
  <c r="D64"/>
  <c r="E64"/>
  <c r="F64"/>
  <c r="G64"/>
  <c r="H64"/>
  <c r="J65"/>
  <c r="J66"/>
  <c r="J67"/>
  <c r="J81"/>
  <c r="J85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I8" l="1"/>
  <c r="I7" s="1"/>
  <c r="I45" s="1"/>
  <c r="I44" s="1"/>
  <c r="G8"/>
  <c r="G7" s="1"/>
  <c r="G45" s="1"/>
  <c r="G44" s="1"/>
  <c r="G43" s="1"/>
  <c r="E8"/>
  <c r="E7" s="1"/>
  <c r="C8"/>
  <c r="C7" s="1"/>
  <c r="H8"/>
  <c r="H7" s="1"/>
  <c r="H45" s="1"/>
  <c r="H44" s="1"/>
  <c r="H43" s="1"/>
  <c r="F8"/>
  <c r="F7" s="1"/>
  <c r="F45" s="1"/>
  <c r="F44" s="1"/>
  <c r="F43" s="1"/>
  <c r="D8"/>
  <c r="D7" s="1"/>
  <c r="D45" s="1"/>
  <c r="D44" s="1"/>
  <c r="D43" s="1"/>
  <c r="B8"/>
  <c r="H56"/>
  <c r="H87"/>
  <c r="F56"/>
  <c r="F87"/>
  <c r="D56"/>
  <c r="D87"/>
  <c r="G56"/>
  <c r="G87"/>
  <c r="C56"/>
  <c r="E56"/>
  <c r="J64"/>
  <c r="I56"/>
  <c r="J8"/>
  <c r="J7" s="1"/>
  <c r="B7"/>
  <c r="B45" s="1"/>
  <c r="F103"/>
  <c r="J103" s="1"/>
  <c r="D98"/>
  <c r="J98" s="1"/>
  <c r="J57"/>
  <c r="B56"/>
  <c r="E48"/>
  <c r="J48" s="1"/>
  <c r="E45"/>
  <c r="C45"/>
  <c r="C44" s="1"/>
  <c r="C43" s="1"/>
  <c r="C97" s="1"/>
  <c r="J97" s="1"/>
  <c r="C46"/>
  <c r="J46" s="1"/>
  <c r="J9"/>
  <c r="J94" l="1"/>
  <c r="I43"/>
  <c r="I87"/>
  <c r="C87"/>
  <c r="J56"/>
  <c r="J45"/>
  <c r="J44" s="1"/>
  <c r="J43" s="1"/>
  <c r="B44"/>
  <c r="E44"/>
  <c r="B43" l="1"/>
  <c r="B87"/>
  <c r="E43"/>
  <c r="E87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<sst xmlns="http://schemas.openxmlformats.org/spreadsheetml/2006/main" count="120" uniqueCount="120">
  <si>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</si>
  <si>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</si>
  <si>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</si>
  <si>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</si>
  <si>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</si>
  <si>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</si>
  <si>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</si>
  <si>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</si>
  <si>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</si>
  <si>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</si>
  <si>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</si>
  <si>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</si>
  <si>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</si>
  <si>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</si>
  <si>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</si>
  <si>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</si>
  <si>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</si>
  <si>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</si>
  <si>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</si>
  <si>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</si>
  <si>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</si>
  <si>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</si>
  <si>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</si>
  <si>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</si>
  <si>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</si>
  <si>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</si>
  <si>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</si>
  <si>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</si>
  <si>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</si>
  <si>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</si>
  <si>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</si>
  <si>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</si>
  <si>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</si>
  <si>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</si>
  <si>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</si>
  <si>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</si>
  <si>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</si>
  <si>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</si>
  <si>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</si>
  <si>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</si>
  <si>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</si>
  <si>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</si>
  <si>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</si>
  <si>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</si>
  <si>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</si>
  <si>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</si>
  <si>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</si>
  <si>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</si>
  <si>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</si>
  <si>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</si>
  <si>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</si>
  <si>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</si>
  <si>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</si>
  <si>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</si>
  <si>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</si>
  <si>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</si>
  <si>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</si>
  <si>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</si>
  <si>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</si>
  <si>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</si>
  <si>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</si>
  <si>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</si>
  <si>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</si>
  <si>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</si>
  <si>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</si>
  <si>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</si>
  <si>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</si>
  <si>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</si>
  <si>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</si>
  <si>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</si>
  <si>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</si>
  <si>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</si>
  <si>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</si>
  <si>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</si>
  <si>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</si>
  <si>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</si>
  <si>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</si>
  <si>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</si>
  <si>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</si>
  <si>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</si>
  <si>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</si>
  <si>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</si>
  <si>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</si>
  <si>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</si>
  <si>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</si>
  <si>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</si>
  <si>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</si>
  <si>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</si>
  <si>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</si>
  <si>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</si>
  <si>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</si>
  <si>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</si>
  <si>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</si>
  <si>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</si>
  <si>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</si>
  <si>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</si>
  <si>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</si>
  <si>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</si>
  <si>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</si>
  <si>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</si>
  <si>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</si>
  <si>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</si>
  <si>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</si>
  <si>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</si>
  <si>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</si>
  <si>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</si>
  <si>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</si>
  <si>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</si>
  <si>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</si>
  <si>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</si>
  <si>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</si>
  <si>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</si>
  <si>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 xml:space="preserve">6.2.17. Descumprimento de Entrega Certidão INSS </t>
  </si>
  <si>
    <t xml:space="preserve">6.2.18. Acerto Receita em Dinheiro </t>
  </si>
  <si>
    <t>OPERAÇÃO 10/08/13 - VENCIMENTO 16/08/13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</si>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</sst>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8" fillId="0" borderId="0" xfId="2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essao-0908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CONCESSÃO"/>
    </sheetNames>
    <sheetDataSet>
      <sheetData sheetId="0">
        <row r="90">
          <cell r="B90">
            <v>0</v>
          </cell>
          <cell r="C90">
            <v>0</v>
          </cell>
          <cell r="D90">
            <v>0</v>
          </cell>
          <cell r="E90">
            <v>-3916.7200000000012</v>
          </cell>
          <cell r="F90">
            <v>0</v>
          </cell>
          <cell r="G90">
            <v>-28952.15</v>
          </cell>
          <cell r="H90">
            <v>0</v>
          </cell>
          <cell r="I90">
            <v>-12055.699999999999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359081</v>
      </c>
      <c r="C7" s="9">
        <f t="shared" si="0"/>
        <v>437577</v>
      </c>
      <c r="D7" s="9">
        <f t="shared" si="0"/>
        <v>446460</v>
      </c>
      <c r="E7" s="9">
        <f t="shared" si="0"/>
        <v>321980</v>
      </c>
      <c r="F7" s="9">
        <f t="shared" si="0"/>
        <v>278728</v>
      </c>
      <c r="G7" s="9">
        <f t="shared" si="0"/>
        <v>472560</v>
      </c>
      <c r="H7" s="9">
        <f t="shared" si="0"/>
        <v>697537</v>
      </c>
      <c r="I7" s="9">
        <f t="shared" si="0"/>
        <v>282820</v>
      </c>
      <c r="J7" s="9">
        <f t="shared" si="0"/>
        <v>3296743</v>
      </c>
    </row>
    <row r="8" spans="1:10" ht="17.25" customHeight="1">
      <c r="A8" s="10" t="s">
        <v>34</v>
      </c>
      <c r="B8" s="11">
        <f>B9+B12</f>
        <v>213596</v>
      </c>
      <c r="C8" s="11">
        <f t="shared" ref="C8:I8" si="1">C9+C12</f>
        <v>269617</v>
      </c>
      <c r="D8" s="11">
        <f t="shared" si="1"/>
        <v>267035</v>
      </c>
      <c r="E8" s="11">
        <f t="shared" si="1"/>
        <v>185524</v>
      </c>
      <c r="F8" s="11">
        <f t="shared" si="1"/>
        <v>166067</v>
      </c>
      <c r="G8" s="11">
        <f t="shared" si="1"/>
        <v>260238</v>
      </c>
      <c r="H8" s="11">
        <f t="shared" si="1"/>
        <v>373734</v>
      </c>
      <c r="I8" s="11">
        <f t="shared" si="1"/>
        <v>173348</v>
      </c>
      <c r="J8" s="11">
        <f t="shared" ref="J8:J23" si="2">SUM(B8:I8)</f>
        <v>1909159</v>
      </c>
    </row>
    <row r="9" spans="1:10" ht="17.25" customHeight="1">
      <c r="A9" s="15" t="s">
        <v>19</v>
      </c>
      <c r="B9" s="13">
        <f>+B10+B11</f>
        <v>37348</v>
      </c>
      <c r="C9" s="13">
        <f t="shared" ref="C9:I9" si="3">+C10+C11</f>
        <v>51360</v>
      </c>
      <c r="D9" s="13">
        <f t="shared" si="3"/>
        <v>48261</v>
      </c>
      <c r="E9" s="13">
        <f t="shared" si="3"/>
        <v>33181</v>
      </c>
      <c r="F9" s="13">
        <f t="shared" si="3"/>
        <v>29054</v>
      </c>
      <c r="G9" s="13">
        <f t="shared" si="3"/>
        <v>37269</v>
      </c>
      <c r="H9" s="13">
        <f t="shared" si="3"/>
        <v>40399</v>
      </c>
      <c r="I9" s="13">
        <f t="shared" si="3"/>
        <v>35906</v>
      </c>
      <c r="J9" s="11">
        <f t="shared" si="2"/>
        <v>312778</v>
      </c>
    </row>
    <row r="10" spans="1:10" ht="17.25" customHeight="1">
      <c r="A10" s="32" t="s">
        <v>20</v>
      </c>
      <c r="B10" s="13">
        <v>37348</v>
      </c>
      <c r="C10" s="13">
        <v>51360</v>
      </c>
      <c r="D10" s="13">
        <v>48261</v>
      </c>
      <c r="E10" s="13">
        <v>33181</v>
      </c>
      <c r="F10" s="13">
        <v>29054</v>
      </c>
      <c r="G10" s="13">
        <v>37269</v>
      </c>
      <c r="H10" s="13">
        <v>40399</v>
      </c>
      <c r="I10" s="13">
        <v>35906</v>
      </c>
      <c r="J10" s="11">
        <f>SUM(B10:I10)</f>
        <v>312778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176248</v>
      </c>
      <c r="C12" s="17">
        <f t="shared" si="4"/>
        <v>218257</v>
      </c>
      <c r="D12" s="17">
        <f t="shared" si="4"/>
        <v>218774</v>
      </c>
      <c r="E12" s="17">
        <f t="shared" si="4"/>
        <v>152343</v>
      </c>
      <c r="F12" s="17">
        <f t="shared" si="4"/>
        <v>137013</v>
      </c>
      <c r="G12" s="17">
        <f t="shared" si="4"/>
        <v>222969</v>
      </c>
      <c r="H12" s="17">
        <f t="shared" si="4"/>
        <v>333335</v>
      </c>
      <c r="I12" s="17">
        <f t="shared" si="4"/>
        <v>137442</v>
      </c>
      <c r="J12" s="11">
        <f t="shared" si="2"/>
        <v>1596381</v>
      </c>
    </row>
    <row r="13" spans="1:10" ht="17.25" customHeight="1">
      <c r="A13" s="14" t="s">
        <v>22</v>
      </c>
      <c r="B13" s="13">
        <v>77342</v>
      </c>
      <c r="C13" s="13">
        <v>103962</v>
      </c>
      <c r="D13" s="13">
        <v>106782</v>
      </c>
      <c r="E13" s="13">
        <v>75770</v>
      </c>
      <c r="F13" s="13">
        <v>65466</v>
      </c>
      <c r="G13" s="13">
        <v>103120</v>
      </c>
      <c r="H13" s="13">
        <v>148305</v>
      </c>
      <c r="I13" s="13">
        <v>58243</v>
      </c>
      <c r="J13" s="11">
        <f t="shared" si="2"/>
        <v>738990</v>
      </c>
    </row>
    <row r="14" spans="1:10" ht="17.25" customHeight="1">
      <c r="A14" s="14" t="s">
        <v>23</v>
      </c>
      <c r="B14" s="13">
        <v>77614</v>
      </c>
      <c r="C14" s="13">
        <v>86159</v>
      </c>
      <c r="D14" s="13">
        <v>86939</v>
      </c>
      <c r="E14" s="13">
        <v>58833</v>
      </c>
      <c r="F14" s="13">
        <v>56475</v>
      </c>
      <c r="G14" s="13">
        <v>95172</v>
      </c>
      <c r="H14" s="13">
        <v>154908</v>
      </c>
      <c r="I14" s="13">
        <v>62328</v>
      </c>
      <c r="J14" s="11">
        <f t="shared" si="2"/>
        <v>678428</v>
      </c>
    </row>
    <row r="15" spans="1:10" ht="17.25" customHeight="1">
      <c r="A15" s="14" t="s">
        <v>24</v>
      </c>
      <c r="B15" s="13">
        <v>21292</v>
      </c>
      <c r="C15" s="13">
        <v>28136</v>
      </c>
      <c r="D15" s="13">
        <v>25053</v>
      </c>
      <c r="E15" s="13">
        <v>17740</v>
      </c>
      <c r="F15" s="13">
        <v>15072</v>
      </c>
      <c r="G15" s="13">
        <v>24677</v>
      </c>
      <c r="H15" s="13">
        <v>30122</v>
      </c>
      <c r="I15" s="13">
        <v>16871</v>
      </c>
      <c r="J15" s="11">
        <f t="shared" si="2"/>
        <v>178963</v>
      </c>
    </row>
    <row r="16" spans="1:10" ht="17.25" customHeight="1">
      <c r="A16" s="16" t="s">
        <v>25</v>
      </c>
      <c r="B16" s="11">
        <f>+B17+B18+B19</f>
        <v>120186</v>
      </c>
      <c r="C16" s="11">
        <f t="shared" ref="C16:I16" si="5">+C17+C18+C19</f>
        <v>131361</v>
      </c>
      <c r="D16" s="11">
        <f t="shared" si="5"/>
        <v>136710</v>
      </c>
      <c r="E16" s="11">
        <f t="shared" si="5"/>
        <v>101680</v>
      </c>
      <c r="F16" s="11">
        <f t="shared" si="5"/>
        <v>88814</v>
      </c>
      <c r="G16" s="11">
        <f t="shared" si="5"/>
        <v>178418</v>
      </c>
      <c r="H16" s="11">
        <f t="shared" si="5"/>
        <v>289220</v>
      </c>
      <c r="I16" s="11">
        <f t="shared" si="5"/>
        <v>88017</v>
      </c>
      <c r="J16" s="11">
        <f t="shared" si="2"/>
        <v>1134406</v>
      </c>
    </row>
    <row r="17" spans="1:10" ht="17.25" customHeight="1">
      <c r="A17" s="12" t="s">
        <v>26</v>
      </c>
      <c r="B17" s="13">
        <v>58966</v>
      </c>
      <c r="C17" s="13">
        <v>71436</v>
      </c>
      <c r="D17" s="13">
        <v>75716</v>
      </c>
      <c r="E17" s="13">
        <v>55706</v>
      </c>
      <c r="F17" s="13">
        <v>47661</v>
      </c>
      <c r="G17" s="13">
        <v>90834</v>
      </c>
      <c r="H17" s="13">
        <v>137895</v>
      </c>
      <c r="I17" s="13">
        <v>44656</v>
      </c>
      <c r="J17" s="11">
        <f t="shared" si="2"/>
        <v>582870</v>
      </c>
    </row>
    <row r="18" spans="1:10" ht="17.25" customHeight="1">
      <c r="A18" s="12" t="s">
        <v>27</v>
      </c>
      <c r="B18" s="13">
        <v>48575</v>
      </c>
      <c r="C18" s="13">
        <v>45634</v>
      </c>
      <c r="D18" s="13">
        <v>48018</v>
      </c>
      <c r="E18" s="13">
        <v>35694</v>
      </c>
      <c r="F18" s="13">
        <v>33084</v>
      </c>
      <c r="G18" s="13">
        <v>70531</v>
      </c>
      <c r="H18" s="13">
        <v>128191</v>
      </c>
      <c r="I18" s="13">
        <v>35152</v>
      </c>
      <c r="J18" s="11">
        <f t="shared" si="2"/>
        <v>444879</v>
      </c>
    </row>
    <row r="19" spans="1:10" ht="17.25" customHeight="1">
      <c r="A19" s="12" t="s">
        <v>28</v>
      </c>
      <c r="B19" s="13">
        <v>12645</v>
      </c>
      <c r="C19" s="13">
        <v>14291</v>
      </c>
      <c r="D19" s="13">
        <v>12976</v>
      </c>
      <c r="E19" s="13">
        <v>10280</v>
      </c>
      <c r="F19" s="13">
        <v>8069</v>
      </c>
      <c r="G19" s="13">
        <v>17053</v>
      </c>
      <c r="H19" s="13">
        <v>23134</v>
      </c>
      <c r="I19" s="13">
        <v>8209</v>
      </c>
      <c r="J19" s="11">
        <f t="shared" si="2"/>
        <v>106657</v>
      </c>
    </row>
    <row r="20" spans="1:10" ht="17.25" customHeight="1">
      <c r="A20" s="16" t="s">
        <v>29</v>
      </c>
      <c r="B20" s="13">
        <v>25299</v>
      </c>
      <c r="C20" s="13">
        <v>36599</v>
      </c>
      <c r="D20" s="13">
        <v>42715</v>
      </c>
      <c r="E20" s="13">
        <v>34776</v>
      </c>
      <c r="F20" s="13">
        <v>23847</v>
      </c>
      <c r="G20" s="13">
        <v>33904</v>
      </c>
      <c r="H20" s="13">
        <v>34583</v>
      </c>
      <c r="I20" s="13">
        <v>15822</v>
      </c>
      <c r="J20" s="11">
        <f t="shared" si="2"/>
        <v>247545</v>
      </c>
    </row>
    <row r="21" spans="1:10" ht="17.25" customHeight="1">
      <c r="A21" s="12" t="s">
        <v>30</v>
      </c>
      <c r="B21" s="13">
        <f>ROUND(B$20*0.57,0)</f>
        <v>14420</v>
      </c>
      <c r="C21" s="13">
        <f>ROUND(C$20*0.57,0)</f>
        <v>20861</v>
      </c>
      <c r="D21" s="13">
        <f t="shared" ref="D21:I21" si="6">ROUND(D$20*0.57,0)</f>
        <v>24348</v>
      </c>
      <c r="E21" s="13">
        <f t="shared" si="6"/>
        <v>19822</v>
      </c>
      <c r="F21" s="13">
        <f t="shared" si="6"/>
        <v>13593</v>
      </c>
      <c r="G21" s="13">
        <f t="shared" si="6"/>
        <v>19325</v>
      </c>
      <c r="H21" s="13">
        <f t="shared" si="6"/>
        <v>19712</v>
      </c>
      <c r="I21" s="13">
        <f t="shared" si="6"/>
        <v>9019</v>
      </c>
      <c r="J21" s="11">
        <f t="shared" si="2"/>
        <v>141100</v>
      </c>
    </row>
    <row r="22" spans="1:10" ht="17.25" customHeight="1">
      <c r="A22" s="12" t="s">
        <v>31</v>
      </c>
      <c r="B22" s="13">
        <f>ROUND(B$20*0.43,0)</f>
        <v>10879</v>
      </c>
      <c r="C22" s="13">
        <f t="shared" ref="C22:I22" si="7">ROUND(C$20*0.43,0)</f>
        <v>15738</v>
      </c>
      <c r="D22" s="13">
        <f t="shared" si="7"/>
        <v>18367</v>
      </c>
      <c r="E22" s="13">
        <f t="shared" si="7"/>
        <v>14954</v>
      </c>
      <c r="F22" s="13">
        <f t="shared" si="7"/>
        <v>10254</v>
      </c>
      <c r="G22" s="13">
        <f t="shared" si="7"/>
        <v>14579</v>
      </c>
      <c r="H22" s="13">
        <f t="shared" si="7"/>
        <v>14871</v>
      </c>
      <c r="I22" s="13">
        <f t="shared" si="7"/>
        <v>6803</v>
      </c>
      <c r="J22" s="11">
        <f t="shared" si="2"/>
        <v>106445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5633</v>
      </c>
      <c r="J23" s="11">
        <f t="shared" si="2"/>
        <v>5633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4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13389.59</v>
      </c>
      <c r="J31" s="24">
        <f t="shared" ref="J31:J67" si="9">SUM(B31:I31)</f>
        <v>13389.59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830448.19000000006</v>
      </c>
      <c r="C43" s="23">
        <f t="shared" ref="C43:J43" si="10">+C44+C52</f>
        <v>1153954.51</v>
      </c>
      <c r="D43" s="23">
        <f t="shared" si="10"/>
        <v>1238104.73</v>
      </c>
      <c r="E43" s="23">
        <f t="shared" si="10"/>
        <v>884473.03999999992</v>
      </c>
      <c r="F43" s="23">
        <f t="shared" si="10"/>
        <v>670855.47</v>
      </c>
      <c r="G43" s="23">
        <f t="shared" si="10"/>
        <v>1155746.24</v>
      </c>
      <c r="H43" s="23">
        <f t="shared" si="10"/>
        <v>1470023.8399999999</v>
      </c>
      <c r="I43" s="23">
        <f t="shared" si="10"/>
        <v>668811.48</v>
      </c>
      <c r="J43" s="23">
        <f t="shared" si="10"/>
        <v>8072417.4999999991</v>
      </c>
    </row>
    <row r="44" spans="1:10" ht="17.25" customHeight="1">
      <c r="A44" s="16" t="s">
        <v>52</v>
      </c>
      <c r="B44" s="24">
        <f>SUM(B45:B51)</f>
        <v>815437.04</v>
      </c>
      <c r="C44" s="24">
        <f t="shared" ref="C44:J44" si="11">SUM(C45:C51)</f>
        <v>1133387.57</v>
      </c>
      <c r="D44" s="24">
        <f t="shared" si="11"/>
        <v>1217719.6499999999</v>
      </c>
      <c r="E44" s="24">
        <f t="shared" si="11"/>
        <v>865507.35</v>
      </c>
      <c r="F44" s="24">
        <f t="shared" si="11"/>
        <v>651582.44999999995</v>
      </c>
      <c r="G44" s="24">
        <f t="shared" si="11"/>
        <v>1137735.46</v>
      </c>
      <c r="H44" s="24">
        <f t="shared" si="11"/>
        <v>1444668.88</v>
      </c>
      <c r="I44" s="24">
        <f t="shared" si="11"/>
        <v>653637.51</v>
      </c>
      <c r="J44" s="24">
        <f t="shared" si="11"/>
        <v>7919675.9099999992</v>
      </c>
    </row>
    <row r="45" spans="1:10" ht="17.25" customHeight="1">
      <c r="A45" s="38" t="s">
        <v>53</v>
      </c>
      <c r="B45" s="24">
        <f t="shared" ref="B45:I45" si="12">ROUND(B26*B7,2)</f>
        <v>815437.04</v>
      </c>
      <c r="C45" s="24">
        <f t="shared" si="12"/>
        <v>1130874</v>
      </c>
      <c r="D45" s="24">
        <f t="shared" si="12"/>
        <v>1217719.6499999999</v>
      </c>
      <c r="E45" s="24">
        <f t="shared" si="12"/>
        <v>862584.42</v>
      </c>
      <c r="F45" s="24">
        <f t="shared" si="12"/>
        <v>651582.44999999995</v>
      </c>
      <c r="G45" s="24">
        <f t="shared" si="12"/>
        <v>1137735.46</v>
      </c>
      <c r="H45" s="24">
        <f t="shared" si="12"/>
        <v>1444668.88</v>
      </c>
      <c r="I45" s="24">
        <f t="shared" si="12"/>
        <v>640247.92000000004</v>
      </c>
      <c r="J45" s="24">
        <f t="shared" si="9"/>
        <v>7900849.8199999994</v>
      </c>
    </row>
    <row r="46" spans="1:10" ht="17.25" customHeight="1">
      <c r="A46" s="38" t="s">
        <v>54</v>
      </c>
      <c r="B46" s="20">
        <v>0</v>
      </c>
      <c r="C46" s="24">
        <f>ROUND(C27*C7,2)</f>
        <v>2513.5700000000002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2513.5700000000002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20">
        <v>9861.6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9861.6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-6938.67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-6938.67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13389.59</v>
      </c>
      <c r="J49" s="24">
        <f>SUM(B49:I49)</f>
        <v>13389.59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3">+B57+B64+B83+B84</f>
        <v>-112044</v>
      </c>
      <c r="C56" s="39">
        <f t="shared" si="13"/>
        <v>-154299.22</v>
      </c>
      <c r="D56" s="39">
        <f t="shared" si="13"/>
        <v>-145881.66</v>
      </c>
      <c r="E56" s="39">
        <f t="shared" si="13"/>
        <v>-813865.68</v>
      </c>
      <c r="F56" s="39">
        <f t="shared" si="13"/>
        <v>-88749.46</v>
      </c>
      <c r="G56" s="39">
        <f t="shared" si="13"/>
        <v>-112187.65</v>
      </c>
      <c r="H56" s="39">
        <f t="shared" si="13"/>
        <v>-121227.91</v>
      </c>
      <c r="I56" s="39">
        <f t="shared" si="13"/>
        <v>-107718</v>
      </c>
      <c r="J56" s="39">
        <f t="shared" si="9"/>
        <v>-1655973.5799999998</v>
      </c>
    </row>
    <row r="57" spans="1:10" ht="18.75" customHeight="1">
      <c r="A57" s="16" t="s">
        <v>104</v>
      </c>
      <c r="B57" s="39">
        <f t="shared" ref="B57:I57" si="14">B58+B59+B60+B61+B62+B63</f>
        <v>-112044</v>
      </c>
      <c r="C57" s="39">
        <f t="shared" si="14"/>
        <v>-154080</v>
      </c>
      <c r="D57" s="39">
        <f t="shared" si="14"/>
        <v>-144783</v>
      </c>
      <c r="E57" s="39">
        <f t="shared" si="14"/>
        <v>-99543</v>
      </c>
      <c r="F57" s="39">
        <f t="shared" si="14"/>
        <v>-87162</v>
      </c>
      <c r="G57" s="39">
        <f t="shared" si="14"/>
        <v>-111807</v>
      </c>
      <c r="H57" s="39">
        <f t="shared" si="14"/>
        <v>-121197</v>
      </c>
      <c r="I57" s="39">
        <f t="shared" si="14"/>
        <v>-107718</v>
      </c>
      <c r="J57" s="39">
        <f t="shared" si="9"/>
        <v>-938334</v>
      </c>
    </row>
    <row r="58" spans="1:10" ht="18.75" customHeight="1">
      <c r="A58" s="12" t="s">
        <v>105</v>
      </c>
      <c r="B58" s="39">
        <f>-ROUND(B9*$D$3,2)</f>
        <v>-112044</v>
      </c>
      <c r="C58" s="39">
        <f t="shared" ref="C58:I58" si="15">-ROUND(C9*$D$3,2)</f>
        <v>-154080</v>
      </c>
      <c r="D58" s="39">
        <f t="shared" si="15"/>
        <v>-144783</v>
      </c>
      <c r="E58" s="39">
        <f t="shared" si="15"/>
        <v>-99543</v>
      </c>
      <c r="F58" s="39">
        <f t="shared" si="15"/>
        <v>-87162</v>
      </c>
      <c r="G58" s="39">
        <f t="shared" si="15"/>
        <v>-111807</v>
      </c>
      <c r="H58" s="39">
        <f t="shared" si="15"/>
        <v>-121197</v>
      </c>
      <c r="I58" s="39">
        <f t="shared" si="15"/>
        <v>-107718</v>
      </c>
      <c r="J58" s="39">
        <f t="shared" si="9"/>
        <v>-938334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109</v>
      </c>
      <c r="B64" s="20">
        <v>0</v>
      </c>
      <c r="C64" s="55">
        <f t="shared" ref="C64:H64" si="16">SUM(C65:C82)</f>
        <v>-219.22</v>
      </c>
      <c r="D64" s="55">
        <f t="shared" si="16"/>
        <v>-1098.6600000000001</v>
      </c>
      <c r="E64" s="55">
        <f t="shared" si="16"/>
        <v>-714322.68</v>
      </c>
      <c r="F64" s="55">
        <f t="shared" si="16"/>
        <v>-1587.46</v>
      </c>
      <c r="G64" s="55">
        <f t="shared" si="16"/>
        <v>-380.65</v>
      </c>
      <c r="H64" s="55">
        <f t="shared" si="16"/>
        <v>-30.91</v>
      </c>
      <c r="I64" s="20">
        <v>0</v>
      </c>
      <c r="J64" s="39">
        <f t="shared" si="9"/>
        <v>-717639.58000000007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-3620.31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8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9">
        <v>-710000</v>
      </c>
      <c r="F77" s="20">
        <v>0</v>
      </c>
      <c r="G77" s="20">
        <v>0</v>
      </c>
      <c r="H77" s="20">
        <v>0</v>
      </c>
      <c r="I77" s="20">
        <v>0</v>
      </c>
      <c r="J77" s="39">
        <f t="shared" ref="J77" si="17">SUM(B77:I77)</f>
        <v>-710000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112</v>
      </c>
      <c r="B81" s="20">
        <v>0</v>
      </c>
      <c r="C81" s="20">
        <v>0</v>
      </c>
      <c r="D81" s="20">
        <v>0</v>
      </c>
      <c r="E81" s="39">
        <v>-500</v>
      </c>
      <c r="F81" s="20">
        <v>0</v>
      </c>
      <c r="G81" s="20">
        <v>0</v>
      </c>
      <c r="H81" s="20">
        <v>0</v>
      </c>
      <c r="I81" s="20">
        <v>0</v>
      </c>
      <c r="J81" s="56">
        <f>SUM(B81:I81)</f>
        <v>-500</v>
      </c>
    </row>
    <row r="82" spans="1:10" ht="18.75" customHeight="1">
      <c r="A82" s="12" t="s">
        <v>113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25"/>
      <c r="B85" s="21"/>
      <c r="C85" s="21"/>
      <c r="D85" s="21"/>
      <c r="E85" s="21"/>
      <c r="F85" s="21"/>
      <c r="G85" s="21"/>
      <c r="H85" s="21"/>
      <c r="I85" s="21"/>
      <c r="J85" s="21">
        <f>SUM(B85:I85)</f>
        <v>0</v>
      </c>
    </row>
    <row r="86" spans="1:10" ht="18.75" customHeight="1">
      <c r="A86" s="2" t="s">
        <v>116</v>
      </c>
      <c r="B86" s="26">
        <f t="shared" ref="B86:I86" si="18">+B87+B88</f>
        <v>718404.19000000006</v>
      </c>
      <c r="C86" s="26">
        <f t="shared" si="18"/>
        <v>999655.29</v>
      </c>
      <c r="D86" s="26">
        <f t="shared" si="18"/>
        <v>1092223.07</v>
      </c>
      <c r="E86" s="26">
        <f t="shared" si="18"/>
        <v>66690.639999999927</v>
      </c>
      <c r="F86" s="26">
        <f t="shared" si="18"/>
        <v>582106.01</v>
      </c>
      <c r="G86" s="26">
        <f t="shared" si="18"/>
        <v>1025547.8099999999</v>
      </c>
      <c r="H86" s="26">
        <f t="shared" si="18"/>
        <v>1348795.93</v>
      </c>
      <c r="I86" s="26">
        <f t="shared" si="18"/>
        <v>549037.78</v>
      </c>
      <c r="J86" s="56">
        <f>SUM(B86:I86)</f>
        <v>6382460.7199999997</v>
      </c>
    </row>
    <row r="87" spans="1:10" ht="18.75" customHeight="1">
      <c r="A87" s="16" t="s">
        <v>115</v>
      </c>
      <c r="B87" s="26">
        <f>+B44+B57+B64+B83</f>
        <v>703393.04</v>
      </c>
      <c r="C87" s="26">
        <f t="shared" ref="C87:I87" si="19">+C44+C57+C64+C83</f>
        <v>979088.35000000009</v>
      </c>
      <c r="D87" s="26">
        <f t="shared" si="19"/>
        <v>1071837.99</v>
      </c>
      <c r="E87" s="26">
        <f t="shared" si="19"/>
        <v>51641.669999999925</v>
      </c>
      <c r="F87" s="26">
        <f t="shared" si="19"/>
        <v>562832.99</v>
      </c>
      <c r="G87" s="26">
        <f t="shared" si="19"/>
        <v>1025547.8099999999</v>
      </c>
      <c r="H87" s="26">
        <f t="shared" si="19"/>
        <v>1323440.97</v>
      </c>
      <c r="I87" s="26">
        <f t="shared" si="19"/>
        <v>545919.51</v>
      </c>
      <c r="J87" s="56">
        <f>SUM(B87:I87)</f>
        <v>6263702.3299999991</v>
      </c>
    </row>
    <row r="88" spans="1:10" ht="18.75" customHeight="1">
      <c r="A88" s="16" t="s">
        <v>119</v>
      </c>
      <c r="B88" s="26">
        <f>IF(+B52+B84&lt;0,0,(B52+B84))</f>
        <v>15011.15</v>
      </c>
      <c r="C88" s="26">
        <f t="shared" ref="C88:D88" si="20">IF(+C52+C84&lt;0,0,(C52+C84))</f>
        <v>20566.939999999999</v>
      </c>
      <c r="D88" s="26">
        <f t="shared" si="20"/>
        <v>20385.080000000002</v>
      </c>
      <c r="E88" s="26">
        <f>IF(+E52+E84+E89&lt;0,0,(E52+E84+E89))</f>
        <v>15048.969999999998</v>
      </c>
      <c r="F88" s="26">
        <f>IF(+F52+F84+F89&lt;0,0,(F52+F84))</f>
        <v>19273.02</v>
      </c>
      <c r="G88" s="20">
        <f>IF(+G52+G84+G89&lt;0,0,(G52+G84+G89))</f>
        <v>0</v>
      </c>
      <c r="H88" s="26">
        <f>IF(+H52+H84+H89&lt;0,0,(H52+H84))</f>
        <v>25354.959999999999</v>
      </c>
      <c r="I88" s="26">
        <f>IF(+I52+I84+I89&lt;0,0,(I52+I84+I89))</f>
        <v>3118.2700000000004</v>
      </c>
      <c r="J88" s="56">
        <f>SUM(B88:I88)</f>
        <v>118758.39</v>
      </c>
    </row>
    <row r="89" spans="1:10" ht="18.75" customHeight="1">
      <c r="A89" s="12" t="s">
        <v>117</v>
      </c>
      <c r="B89" s="20">
        <f>+'[1]DETALHAMENTO CONCESSÃO'!B$90</f>
        <v>0</v>
      </c>
      <c r="C89" s="20">
        <f>+'[1]DETALHAMENTO CONCESSÃO'!C$90</f>
        <v>0</v>
      </c>
      <c r="D89" s="20">
        <f>+'[1]DETALHAMENTO CONCESSÃO'!D$90</f>
        <v>0</v>
      </c>
      <c r="E89" s="39">
        <f>+'[1]DETALHAMENTO CONCESSÃO'!E$90</f>
        <v>-3916.7200000000012</v>
      </c>
      <c r="F89" s="20">
        <f>+'[1]DETALHAMENTO CONCESSÃO'!F$90</f>
        <v>0</v>
      </c>
      <c r="G89" s="39">
        <f>+'[1]DETALHAMENTO CONCESSÃO'!G$90</f>
        <v>-28952.15</v>
      </c>
      <c r="H89" s="20">
        <f>+'[1]DETALHAMENTO CONCESSÃO'!H$90</f>
        <v>0</v>
      </c>
      <c r="I89" s="39">
        <f>+'[1]DETALHAMENTO CONCESSÃO'!I$90</f>
        <v>-12055.699999999999</v>
      </c>
      <c r="J89" s="56">
        <f>SUM(B89:I89)</f>
        <v>-44924.57</v>
      </c>
    </row>
    <row r="90" spans="1:10" ht="18.75" customHeight="1">
      <c r="A90" s="12" t="s">
        <v>118</v>
      </c>
      <c r="B90" s="20">
        <f t="shared" ref="B90:I90" si="21">IF(+B84+B52&gt;0,0,(B84+B52))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39">
        <f>IF(+G84+G52+G89&gt;0,0,(G84+G52+G89))</f>
        <v>-10941.370000000003</v>
      </c>
      <c r="H90" s="20">
        <f t="shared" si="21"/>
        <v>0</v>
      </c>
      <c r="I90" s="20">
        <f t="shared" si="21"/>
        <v>0</v>
      </c>
      <c r="J90" s="56">
        <f t="shared" ref="J90" si="22">SUM(B90:I90)</f>
        <v>-10941.370000000003</v>
      </c>
    </row>
    <row r="91" spans="1:10" ht="18.7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8.75" customHeight="1">
      <c r="A92" s="41"/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/>
    </row>
    <row r="93" spans="1:10" ht="18.75" customHeight="1">
      <c r="A93" s="8"/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/>
    </row>
    <row r="94" spans="1:10" ht="18.75" customHeight="1">
      <c r="A94" s="27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7">
        <f>SUM(J95:J115)</f>
        <v>6382460.7399999993</v>
      </c>
    </row>
    <row r="95" spans="1:10" ht="18.75" customHeight="1">
      <c r="A95" s="28" t="s">
        <v>83</v>
      </c>
      <c r="B95" s="29">
        <v>81930.899999999994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7">
        <f t="shared" ref="J95:J115" si="23">SUM(B95:I95)</f>
        <v>81930.899999999994</v>
      </c>
    </row>
    <row r="96" spans="1:10" ht="18.75" customHeight="1">
      <c r="A96" s="28" t="s">
        <v>84</v>
      </c>
      <c r="B96" s="29">
        <v>636473.30000000005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f t="shared" si="23"/>
        <v>636473.30000000005</v>
      </c>
    </row>
    <row r="97" spans="1:10" ht="18.75" customHeight="1">
      <c r="A97" s="28" t="s">
        <v>85</v>
      </c>
      <c r="B97" s="46">
        <v>0</v>
      </c>
      <c r="C97" s="29">
        <f>+C86</f>
        <v>999655.29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7">
        <f t="shared" si="23"/>
        <v>999655.29</v>
      </c>
    </row>
    <row r="98" spans="1:10" ht="18.75" customHeight="1">
      <c r="A98" s="28" t="s">
        <v>86</v>
      </c>
      <c r="B98" s="46">
        <v>0</v>
      </c>
      <c r="C98" s="46">
        <v>0</v>
      </c>
      <c r="D98" s="29">
        <f>+D86</f>
        <v>1092223.07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7">
        <f t="shared" si="23"/>
        <v>1092223.07</v>
      </c>
    </row>
    <row r="99" spans="1:10" ht="18.75" customHeight="1">
      <c r="A99" s="28" t="s">
        <v>87</v>
      </c>
      <c r="B99" s="46">
        <v>0</v>
      </c>
      <c r="C99" s="46">
        <v>0</v>
      </c>
      <c r="D99" s="46">
        <v>0</v>
      </c>
      <c r="E99" s="29">
        <v>12936.23</v>
      </c>
      <c r="F99" s="46">
        <v>0</v>
      </c>
      <c r="G99" s="46">
        <v>0</v>
      </c>
      <c r="H99" s="46">
        <v>0</v>
      </c>
      <c r="I99" s="46">
        <v>0</v>
      </c>
      <c r="J99" s="47">
        <f t="shared" si="23"/>
        <v>12936.23</v>
      </c>
    </row>
    <row r="100" spans="1:10" ht="18.75" customHeight="1">
      <c r="A100" s="28" t="s">
        <v>88</v>
      </c>
      <c r="B100" s="46">
        <v>0</v>
      </c>
      <c r="C100" s="46">
        <v>0</v>
      </c>
      <c r="D100" s="46">
        <v>0</v>
      </c>
      <c r="E100" s="29">
        <v>25566.36</v>
      </c>
      <c r="F100" s="46">
        <v>0</v>
      </c>
      <c r="G100" s="46">
        <v>0</v>
      </c>
      <c r="H100" s="46">
        <v>0</v>
      </c>
      <c r="I100" s="46">
        <v>0</v>
      </c>
      <c r="J100" s="47">
        <f t="shared" si="23"/>
        <v>25566.36</v>
      </c>
    </row>
    <row r="101" spans="1:10" ht="18.75" customHeight="1">
      <c r="A101" s="28" t="s">
        <v>89</v>
      </c>
      <c r="B101" s="46">
        <v>0</v>
      </c>
      <c r="C101" s="46">
        <v>0</v>
      </c>
      <c r="D101" s="46">
        <v>0</v>
      </c>
      <c r="E101" s="29">
        <v>27537.360000000001</v>
      </c>
      <c r="F101" s="46">
        <v>0</v>
      </c>
      <c r="G101" s="46">
        <v>0</v>
      </c>
      <c r="H101" s="46">
        <v>0</v>
      </c>
      <c r="I101" s="46">
        <v>0</v>
      </c>
      <c r="J101" s="47">
        <f t="shared" si="23"/>
        <v>27537.360000000001</v>
      </c>
    </row>
    <row r="102" spans="1:10" ht="18.75" customHeight="1">
      <c r="A102" s="28" t="s">
        <v>90</v>
      </c>
      <c r="B102" s="46">
        <v>0</v>
      </c>
      <c r="C102" s="46">
        <v>0</v>
      </c>
      <c r="D102" s="46">
        <v>0</v>
      </c>
      <c r="E102" s="29">
        <v>650.69000000000005</v>
      </c>
      <c r="F102" s="46">
        <v>0</v>
      </c>
      <c r="G102" s="46">
        <v>0</v>
      </c>
      <c r="H102" s="46">
        <v>0</v>
      </c>
      <c r="I102" s="46">
        <v>0</v>
      </c>
      <c r="J102" s="47">
        <f t="shared" si="23"/>
        <v>650.69000000000005</v>
      </c>
    </row>
    <row r="103" spans="1:10" ht="18.75" customHeight="1">
      <c r="A103" s="28" t="s">
        <v>91</v>
      </c>
      <c r="B103" s="46">
        <v>0</v>
      </c>
      <c r="C103" s="46">
        <v>0</v>
      </c>
      <c r="D103" s="46">
        <v>0</v>
      </c>
      <c r="E103" s="46">
        <v>0</v>
      </c>
      <c r="F103" s="29">
        <f>+F86</f>
        <v>582106.01</v>
      </c>
      <c r="G103" s="46">
        <v>0</v>
      </c>
      <c r="H103" s="46">
        <v>0</v>
      </c>
      <c r="I103" s="46">
        <v>0</v>
      </c>
      <c r="J103" s="47">
        <f t="shared" si="23"/>
        <v>582106.01</v>
      </c>
    </row>
    <row r="104" spans="1:10" ht="18.75" customHeight="1">
      <c r="A104" s="28" t="s">
        <v>92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29">
        <v>134962.09</v>
      </c>
      <c r="H104" s="46">
        <v>0</v>
      </c>
      <c r="I104" s="46">
        <v>0</v>
      </c>
      <c r="J104" s="47">
        <f t="shared" si="23"/>
        <v>134962.09</v>
      </c>
    </row>
    <row r="105" spans="1:10" ht="18.75" customHeight="1">
      <c r="A105" s="28" t="s">
        <v>93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29">
        <v>187470.14</v>
      </c>
      <c r="H105" s="46">
        <v>0</v>
      </c>
      <c r="I105" s="46">
        <v>0</v>
      </c>
      <c r="J105" s="47">
        <f t="shared" si="23"/>
        <v>187470.14</v>
      </c>
    </row>
    <row r="106" spans="1:10" ht="18.75" customHeight="1">
      <c r="A106" s="28" t="s">
        <v>94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29">
        <v>213621.61</v>
      </c>
      <c r="H106" s="46">
        <v>0</v>
      </c>
      <c r="I106" s="46">
        <v>0</v>
      </c>
      <c r="J106" s="47">
        <f t="shared" si="23"/>
        <v>213621.61</v>
      </c>
    </row>
    <row r="107" spans="1:10" ht="18.75" customHeight="1">
      <c r="A107" s="28" t="s">
        <v>95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29">
        <v>489493.96</v>
      </c>
      <c r="H107" s="46">
        <v>0</v>
      </c>
      <c r="I107" s="46">
        <v>0</v>
      </c>
      <c r="J107" s="47">
        <f t="shared" si="23"/>
        <v>489493.96</v>
      </c>
    </row>
    <row r="108" spans="1:10" ht="18.75" customHeight="1">
      <c r="A108" s="28" t="s">
        <v>96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29">
        <v>422861.89</v>
      </c>
      <c r="I108" s="46">
        <v>0</v>
      </c>
      <c r="J108" s="47">
        <f t="shared" si="23"/>
        <v>422861.89</v>
      </c>
    </row>
    <row r="109" spans="1:10" ht="18.75" customHeight="1">
      <c r="A109" s="28" t="s">
        <v>97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29">
        <v>39009.910000000003</v>
      </c>
      <c r="I109" s="46">
        <v>0</v>
      </c>
      <c r="J109" s="47">
        <f t="shared" si="23"/>
        <v>39009.910000000003</v>
      </c>
    </row>
    <row r="110" spans="1:10" ht="18.75" customHeight="1">
      <c r="A110" s="28" t="s">
        <v>98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29">
        <v>212939.62</v>
      </c>
      <c r="I110" s="46">
        <v>0</v>
      </c>
      <c r="J110" s="47">
        <f t="shared" si="23"/>
        <v>212939.62</v>
      </c>
    </row>
    <row r="111" spans="1:10" ht="18.75" customHeight="1">
      <c r="A111" s="28" t="s">
        <v>99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29">
        <v>171991.63</v>
      </c>
      <c r="I111" s="46">
        <v>0</v>
      </c>
      <c r="J111" s="47">
        <f t="shared" si="23"/>
        <v>171991.63</v>
      </c>
    </row>
    <row r="112" spans="1:10" ht="18.75" customHeight="1">
      <c r="A112" s="28" t="s">
        <v>100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29">
        <v>501992.89</v>
      </c>
      <c r="I112" s="46">
        <v>0</v>
      </c>
      <c r="J112" s="47">
        <f t="shared" si="23"/>
        <v>501992.89</v>
      </c>
    </row>
    <row r="113" spans="1:10" ht="18.75" customHeight="1">
      <c r="A113" s="28" t="s">
        <v>101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29">
        <v>36246.400000000001</v>
      </c>
      <c r="J113" s="47">
        <f t="shared" si="23"/>
        <v>36246.400000000001</v>
      </c>
    </row>
    <row r="114" spans="1:10" ht="18.75" customHeight="1">
      <c r="A114" s="28" t="s">
        <v>102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29">
        <v>177749.42</v>
      </c>
      <c r="J114" s="47">
        <f t="shared" si="23"/>
        <v>177749.42</v>
      </c>
    </row>
    <row r="115" spans="1:10" ht="18.75" customHeight="1">
      <c r="A115" s="30" t="s">
        <v>103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9">
        <v>335041.96999999997</v>
      </c>
      <c r="J115" s="50">
        <f t="shared" si="23"/>
        <v>335041.96999999997</v>
      </c>
    </row>
    <row r="116" spans="1:10" ht="18.75" customHeight="1">
      <c r="A116" s="51"/>
      <c r="B116" s="59"/>
      <c r="C116" s="59"/>
      <c r="D116" s="59"/>
      <c r="E116" s="59"/>
      <c r="F116" s="59"/>
      <c r="G116" s="59"/>
      <c r="H116" s="59"/>
      <c r="I116" s="59"/>
      <c r="J116" s="52"/>
    </row>
    <row r="117" spans="1:10" ht="18.75" customHeight="1">
      <c r="A117" s="44"/>
    </row>
    <row r="118" spans="1:10" ht="18.75" customHeight="1">
      <c r="A118" s="45"/>
    </row>
    <row r="119" spans="1:10" ht="18.75" customHeight="1">
      <c r="A119" s="44"/>
    </row>
    <row r="120" spans="1:10" ht="18.75" customHeight="1">
      <c r="A120" s="43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2013-08-16T15:29:38Z</dcterms:modified>
</cp:coreProperties>
</file>