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20" windowWidth="12120" windowHeight="8835" tabRatio="945" activeTab="0"/>
  </bookViews>
  <sheets>
    <sheet name="FUMCAD" sheetId="1" r:id="rId1"/>
  </sheets>
  <definedNames>
    <definedName name="_xlnm.Print_Area" localSheetId="0">'FUMCAD'!$A$1:$N$148</definedName>
    <definedName name="_xlnm.Print_Titles" localSheetId="0">'FUMCAD'!$1:$8</definedName>
  </definedNames>
  <calcPr fullCalcOnLoad="1"/>
</workbook>
</file>

<file path=xl/comments1.xml><?xml version="1.0" encoding="utf-8"?>
<comments xmlns="http://schemas.openxmlformats.org/spreadsheetml/2006/main">
  <authors>
    <author>d660953</author>
    <author>d541760</author>
  </authors>
  <commentList>
    <comment ref="E33" authorId="0">
      <text>
        <r>
          <rPr>
            <b/>
            <sz val="8"/>
            <rFont val="Tahoma"/>
            <family val="2"/>
          </rPr>
          <t>d660953:</t>
        </r>
        <r>
          <rPr>
            <sz val="8"/>
            <rFont val="Tahoma"/>
            <family val="2"/>
          </rPr>
          <t xml:space="preserve">
excluir o Total do grupo 9000 (deduções do FUNDEF)</t>
        </r>
      </text>
    </comment>
    <comment ref="G33" authorId="0">
      <text>
        <r>
          <rPr>
            <b/>
            <sz val="8"/>
            <rFont val="Tahoma"/>
            <family val="2"/>
          </rPr>
          <t>d660953:</t>
        </r>
        <r>
          <rPr>
            <sz val="8"/>
            <rFont val="Tahoma"/>
            <family val="2"/>
          </rPr>
          <t xml:space="preserve">
excluir o Total do grupo 9000 (deduções do FUNDEF)</t>
        </r>
      </text>
    </comment>
    <comment ref="E42" authorId="1">
      <text>
        <r>
          <rPr>
            <b/>
            <sz val="8"/>
            <rFont val="Tahoma"/>
            <family val="2"/>
          </rPr>
          <t>d541760: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<sst xmlns="http://schemas.openxmlformats.org/spreadsheetml/2006/main" count="149" uniqueCount="131">
  <si>
    <t>RECEITAS</t>
  </si>
  <si>
    <t>No Bimestre</t>
  </si>
  <si>
    <t>%</t>
  </si>
  <si>
    <t>Taxas</t>
  </si>
  <si>
    <t>Contribuições Sociais</t>
  </si>
  <si>
    <t>Contribuições Econômicas</t>
  </si>
  <si>
    <t>Receitas Imobiliárias</t>
  </si>
  <si>
    <t>Receitas de Valores Mobiliários</t>
  </si>
  <si>
    <t>Receitas de Concessões e Permissões</t>
  </si>
  <si>
    <t>Outras Receitas Patrimoniais</t>
  </si>
  <si>
    <t>Receita da Industria de Transformação</t>
  </si>
  <si>
    <t>Receita de Serviços</t>
  </si>
  <si>
    <t>Transferências Intergovernamentais</t>
  </si>
  <si>
    <t>Transferências de Instituições Privadas</t>
  </si>
  <si>
    <t>Transferências do Exterior</t>
  </si>
  <si>
    <t>Transferências de Convênios</t>
  </si>
  <si>
    <t>Indenizações e Restituições</t>
  </si>
  <si>
    <t>Receita da Dívida Ativa</t>
  </si>
  <si>
    <t>Operações de Crédito Internas</t>
  </si>
  <si>
    <t>Operações de Crédito Externas</t>
  </si>
  <si>
    <t>PREVISÃO</t>
  </si>
  <si>
    <t xml:space="preserve"> INICIAL</t>
  </si>
  <si>
    <t xml:space="preserve">PREVISÃO </t>
  </si>
  <si>
    <t>ATUALIZADA</t>
  </si>
  <si>
    <t>SALDO A</t>
  </si>
  <si>
    <t xml:space="preserve"> REALIZAR</t>
  </si>
  <si>
    <t>Alienação de Bens Móveis</t>
  </si>
  <si>
    <t>Alienação de Bens Imóveis</t>
  </si>
  <si>
    <t>Integralização do Capital Social</t>
  </si>
  <si>
    <t>DESPESAS DE CAPITAL</t>
  </si>
  <si>
    <t>DOTAÇÃO</t>
  </si>
  <si>
    <t>INICIAL</t>
  </si>
  <si>
    <t>ADICIONAIS</t>
  </si>
  <si>
    <t>DESPESAS EMPENHADAS</t>
  </si>
  <si>
    <t>(a)</t>
  </si>
  <si>
    <t>(b)</t>
  </si>
  <si>
    <t>(d)</t>
  </si>
  <si>
    <t>(e)</t>
  </si>
  <si>
    <t>(g)</t>
  </si>
  <si>
    <t>(b/a)</t>
  </si>
  <si>
    <t>(c/a)</t>
  </si>
  <si>
    <t>(a-c)</t>
  </si>
  <si>
    <t>(c)</t>
  </si>
  <si>
    <t>Contribuição de Melhoria</t>
  </si>
  <si>
    <t>INVESTIMENTOS</t>
  </si>
  <si>
    <t>INVERSÕES FINANCEIRAS</t>
  </si>
  <si>
    <t>AMORTIZAÇÃO DA DÍVIDA</t>
  </si>
  <si>
    <t>RELATÓRIO RESUMIDO DA EXECUÇÃO ORÇAMENTÁRIA</t>
  </si>
  <si>
    <t>ORÇAMENTOS FISCAL E DA SEGURIDADE SOCIAL</t>
  </si>
  <si>
    <t>Amortização da Dívida Interna</t>
  </si>
  <si>
    <t>Dívida Mobiliária</t>
  </si>
  <si>
    <t>Amortização da Dívida Externa</t>
  </si>
  <si>
    <t>Outras  Dívidas</t>
  </si>
  <si>
    <t>Amortizações de Empréstimos</t>
  </si>
  <si>
    <t>RESERVA DO RPPS</t>
  </si>
  <si>
    <t>(f) = (d+e)</t>
  </si>
  <si>
    <t>Mobiliária</t>
  </si>
  <si>
    <t>Contratual</t>
  </si>
  <si>
    <t xml:space="preserve">SALDO A </t>
  </si>
  <si>
    <t>LIQUIDAR</t>
  </si>
  <si>
    <r>
      <t>FONTE</t>
    </r>
    <r>
      <rPr>
        <sz val="9"/>
        <rFont val="Tahoma"/>
        <family val="2"/>
      </rPr>
      <t>:</t>
    </r>
  </si>
  <si>
    <t>Até o bimestre</t>
  </si>
  <si>
    <t>Até o Bimestre</t>
  </si>
  <si>
    <t>RREO - ANEXO I (LRF, Art 52, inciso I, alíneas "a" e "b" do inciso II e §1º )</t>
  </si>
  <si>
    <t xml:space="preserve">    RECEITA DE CONTRIBUIÇÕES</t>
  </si>
  <si>
    <t xml:space="preserve">    RECEITA INDUSTRIAL</t>
  </si>
  <si>
    <t xml:space="preserve">    OPERAÇÕES DE CRÉDITO</t>
  </si>
  <si>
    <t xml:space="preserve">    ALIENAÇÃO DE BENS</t>
  </si>
  <si>
    <t xml:space="preserve">    AMORTIZAÇÕES DE EMPRÉSTIMOS</t>
  </si>
  <si>
    <t xml:space="preserve">    TRANSFERÊNCIA DE CAPITAL</t>
  </si>
  <si>
    <t xml:space="preserve">    OUTRAS RECEITAS DE CAPITAL</t>
  </si>
  <si>
    <r>
      <t xml:space="preserve">BALANÇO ORÇAMENTÁRIO </t>
    </r>
    <r>
      <rPr>
        <b/>
        <sz val="11"/>
        <rFont val="Tahoma"/>
        <family val="2"/>
      </rPr>
      <t xml:space="preserve"> </t>
    </r>
  </si>
  <si>
    <t>RECEITAS(EXCETO INTRA-ORÇAMENTÁRIAS) (I)</t>
  </si>
  <si>
    <t xml:space="preserve">RECEITAS CORRENTES </t>
  </si>
  <si>
    <t>RECEITAS(INTRA-ORÇAMENTÁRIAS) (II)</t>
  </si>
  <si>
    <t>OPERAÇÕES DE CRÉDITO/ REFINANCIAMENTO (IV)</t>
  </si>
  <si>
    <t>SUBTOTAL COM REFINANCIAMENTO (V) = (III + IV)</t>
  </si>
  <si>
    <t>DÉFICIT (VI)</t>
  </si>
  <si>
    <t>TOTAL (VII) = (V  + VI)</t>
  </si>
  <si>
    <t xml:space="preserve">DESPESAS (EXCETO INTRA-ORÇAMENTÁRIAS) (VIII) </t>
  </si>
  <si>
    <t xml:space="preserve">DESPESAS CORRENTES </t>
  </si>
  <si>
    <t xml:space="preserve">RESERVA DE CONTINGÊNCIA </t>
  </si>
  <si>
    <t>DESPESAS (INTRA-ORÇAMENTÁRIAS) (IX)</t>
  </si>
  <si>
    <t xml:space="preserve">SUBTOTAL DAS DESPESAS (X) = (VIII + IX) </t>
  </si>
  <si>
    <t>AMORTIZAÇÃO DA DÍVIDA / REFINANCIAMENTO (XI)</t>
  </si>
  <si>
    <t>SUBTOTAL COM REFINANCIAMENTO (XII) = (X + XI)</t>
  </si>
  <si>
    <t>SUPERÁVIT (XIII)</t>
  </si>
  <si>
    <r>
      <t>TOTAL (XIV) = (XII + XIII)</t>
    </r>
    <r>
      <rPr>
        <vertAlign val="superscript"/>
        <sz val="10"/>
        <rFont val="Tahoma"/>
        <family val="2"/>
      </rPr>
      <t xml:space="preserve"> </t>
    </r>
  </si>
  <si>
    <t>RECEITAS DE CAPITAL</t>
  </si>
  <si>
    <t>SUBTOTAL DAS RECEITAS (III) = (I + II)</t>
  </si>
  <si>
    <t xml:space="preserve">Receitas Correntes Diversas </t>
  </si>
  <si>
    <t>Receitas de Capital Diversas</t>
  </si>
  <si>
    <t>CRÉDITOS</t>
  </si>
  <si>
    <t xml:space="preserve"> SALDOS DE EXERCÍCIOS ANTERIORES                                              (UTILIZADO PARA CRÉDITOS ADICIONAIS) </t>
  </si>
  <si>
    <t>Contribuições Previdenciárias - Intra Orçamentária</t>
  </si>
  <si>
    <t xml:space="preserve">Compensações Financeiras </t>
  </si>
  <si>
    <t>Receita Patrimonial</t>
  </si>
  <si>
    <t>PESSOAL E ENCARGOS SOCIAIS (3100-3191)</t>
  </si>
  <si>
    <t>PESSOAL E ENCARGOS SOCIAIS (3191)</t>
  </si>
  <si>
    <t>JUROS E ENCARGOS DA DÍVIDA (3200)</t>
  </si>
  <si>
    <t>OUTRAS DESPESAS CORRENTES (3300-3391)</t>
  </si>
  <si>
    <t xml:space="preserve">          a) Despesas liquidadas, consideradas aquelas em que houve a entrega do material ou serviço, nos termos do art. 63 da Lei 4.320/64;</t>
  </si>
  <si>
    <t xml:space="preserve">          b) Despesas empenhadas mas não liquidadas, inscritas em Restos a Pagar não processados, consideradas liquidadas no encerramento do exercício, por força do art. 35, inciso II da Lei 4.320/64.</t>
  </si>
  <si>
    <t>LIQUIDADAS</t>
  </si>
  <si>
    <t xml:space="preserve">    RECEITAS TRIBUTÁRIAS </t>
  </si>
  <si>
    <t xml:space="preserve">    RECEITA PATRIMONIAL </t>
  </si>
  <si>
    <t xml:space="preserve">    RECEITA DE SERVIÇOS </t>
  </si>
  <si>
    <t xml:space="preserve">    TRANSFERÊNCIAS CORRENTES</t>
  </si>
  <si>
    <t xml:space="preserve">    OUTRAS RECEITAS CORRENTES </t>
  </si>
  <si>
    <t xml:space="preserve">DESPESAS </t>
  </si>
  <si>
    <t xml:space="preserve">RECEITAS REALIZADAS </t>
  </si>
  <si>
    <t xml:space="preserve">Lei Municipal nº 15.089, de 29/12/09 (estima receita e fixa despesa 2010); Balancete Mensal Realização Receita Orçamentária e Relatório Acompanhamento Execução Orçamentária do Sistema NovoSEO. </t>
  </si>
  <si>
    <t>Superávit Financeiro</t>
  </si>
  <si>
    <t>Reabertura de Créditos Adicionais</t>
  </si>
  <si>
    <t xml:space="preserve">Impostos </t>
  </si>
  <si>
    <t>OUTROS SERVIÇOS DE TERCEIROS - PESSOA JURÍDICA (3391)</t>
  </si>
  <si>
    <t>JANEIRO A DEZEMBRO 2010 / BIMESTRE NOVEMBRO - DEZEMBRO</t>
  </si>
  <si>
    <t>DESPESAS EXECUTADAS</t>
  </si>
  <si>
    <t>Inscritas em Restos a Pagar Não Processados (h)</t>
  </si>
  <si>
    <t>((g+h)/f)</t>
  </si>
  <si>
    <t>(f-(g+h))</t>
  </si>
  <si>
    <t>FUNDO MUNICIPAL DOS DIREITOS DA CRIANÇA E DO ADOLESCENTE</t>
  </si>
  <si>
    <r>
      <t xml:space="preserve"> </t>
    </r>
    <r>
      <rPr>
        <b/>
        <sz val="10"/>
        <rFont val="Tahoma"/>
        <family val="2"/>
      </rPr>
      <t>Notas</t>
    </r>
    <r>
      <rPr>
        <sz val="10"/>
        <rFont val="Tahoma"/>
        <family val="2"/>
      </rPr>
      <t>: 1)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  </r>
  </si>
  <si>
    <t>2) Computada a dedução da receita de serviços/transferências correntes/transferências de pessoas, no valor de R$ 90.700,00.</t>
  </si>
  <si>
    <t>SANDRA MARCHESAN ALVES DOS SANTOS                MARCOS ANTONIO CHIOVETTI                                                                FRANCISCO ITÁLICO BUONAFINA</t>
  </si>
  <si>
    <t>Contador Responsável                                              Supervisor Geral de Administração e Finanças - SMPP                                Secretário Municipal - SMPP</t>
  </si>
  <si>
    <t>CRC1SP258421/O-6                                                 CPF 073143038/78                                                                                  CPF 006136348/02</t>
  </si>
  <si>
    <t xml:space="preserve">3) </t>
  </si>
  <si>
    <t xml:space="preserve">Considerando o acréscimo de 518,87, em fase de reclassificação.   </t>
  </si>
  <si>
    <t xml:space="preserve">Multas e Juros de Mora </t>
  </si>
  <si>
    <t xml:space="preserve">Transferências de Pessoas (3)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</si>
</sst>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"/>
    <numFmt numFmtId="177" formatCode="0.0000"/>
    <numFmt numFmtId="178" formatCode="_(* #,##0.0000_);_(* \(#,##0.0000\);_(* &quot;-&quot;??_);_(@_)"/>
    <numFmt numFmtId="179" formatCode="_(* #,##0.00000_);_(* \(#,##0.00000\);_(* &quot;-&quot;??_);_(@_)"/>
    <numFmt numFmtId="180" formatCode="0;[Red]0"/>
    <numFmt numFmtId="181" formatCode="_(* #,##0.0000_);_(* \(#,##0.0000\);_(* &quot;-&quot;????_);_(@_)"/>
    <numFmt numFmtId="182" formatCode="#,##0.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6"/>
      <name val="Tahoma"/>
      <family val="2"/>
    </font>
    <font>
      <sz val="9"/>
      <color indexed="10"/>
      <name val="Tahoma"/>
      <family val="2"/>
    </font>
    <font>
      <vertAlign val="superscript"/>
      <sz val="10"/>
      <name val="Tahoma"/>
      <family val="2"/>
    </font>
    <font>
      <sz val="12"/>
      <name val="Tahoma"/>
      <family val="2"/>
    </font>
    <font>
      <sz val="11"/>
      <name val="Arial"/>
      <family val="2"/>
    </font>
    <font>
      <sz val="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6"/>
      <name val="Tahoma"/>
      <family val="2"/>
    </font>
    <font>
      <sz val="10"/>
      <color indexed="56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right"/>
    </xf>
    <xf numFmtId="43" fontId="6" fillId="0" borderId="10" xfId="0" applyNumberFormat="1" applyFont="1" applyBorder="1" applyAlignment="1">
      <alignment horizontal="center"/>
    </xf>
    <xf numFmtId="43" fontId="10" fillId="0" borderId="11" xfId="0" applyNumberFormat="1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6" fillId="0" borderId="13" xfId="0" applyNumberFormat="1" applyFont="1" applyBorder="1" applyAlignment="1">
      <alignment horizontal="center"/>
    </xf>
    <xf numFmtId="43" fontId="10" fillId="0" borderId="14" xfId="0" applyNumberFormat="1" applyFont="1" applyBorder="1" applyAlignment="1">
      <alignment horizontal="center"/>
    </xf>
    <xf numFmtId="43" fontId="6" fillId="0" borderId="15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43" fontId="11" fillId="0" borderId="11" xfId="53" applyNumberFormat="1" applyFont="1" applyBorder="1" applyAlignment="1">
      <alignment/>
    </xf>
    <xf numFmtId="43" fontId="10" fillId="0" borderId="11" xfId="0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43" fontId="6" fillId="0" borderId="11" xfId="53" applyNumberFormat="1" applyFont="1" applyBorder="1" applyAlignment="1">
      <alignment/>
    </xf>
    <xf numFmtId="43" fontId="11" fillId="0" borderId="16" xfId="0" applyNumberFormat="1" applyFont="1" applyBorder="1" applyAlignment="1">
      <alignment/>
    </xf>
    <xf numFmtId="43" fontId="9" fillId="0" borderId="16" xfId="0" applyNumberFormat="1" applyFont="1" applyBorder="1" applyAlignment="1">
      <alignment/>
    </xf>
    <xf numFmtId="43" fontId="11" fillId="0" borderId="17" xfId="53" applyNumberFormat="1" applyFont="1" applyBorder="1" applyAlignment="1">
      <alignment/>
    </xf>
    <xf numFmtId="43" fontId="10" fillId="0" borderId="17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12" xfId="53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43" fontId="9" fillId="0" borderId="10" xfId="0" applyNumberFormat="1" applyFont="1" applyBorder="1" applyAlignment="1">
      <alignment/>
    </xf>
    <xf numFmtId="43" fontId="11" fillId="0" borderId="10" xfId="53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3" fontId="6" fillId="0" borderId="10" xfId="53" applyNumberFormat="1" applyFont="1" applyBorder="1" applyAlignment="1">
      <alignment/>
    </xf>
    <xf numFmtId="43" fontId="6" fillId="0" borderId="18" xfId="0" applyNumberFormat="1" applyFont="1" applyBorder="1" applyAlignment="1">
      <alignment/>
    </xf>
    <xf numFmtId="43" fontId="8" fillId="0" borderId="19" xfId="0" applyNumberFormat="1" applyFont="1" applyBorder="1" applyAlignment="1">
      <alignment/>
    </xf>
    <xf numFmtId="43" fontId="10" fillId="0" borderId="20" xfId="0" applyNumberFormat="1" applyFont="1" applyBorder="1" applyAlignment="1">
      <alignment/>
    </xf>
    <xf numFmtId="43" fontId="6" fillId="0" borderId="19" xfId="53" applyNumberFormat="1" applyFont="1" applyBorder="1" applyAlignment="1">
      <alignment/>
    </xf>
    <xf numFmtId="43" fontId="11" fillId="0" borderId="18" xfId="0" applyNumberFormat="1" applyFont="1" applyBorder="1" applyAlignment="1">
      <alignment/>
    </xf>
    <xf numFmtId="43" fontId="9" fillId="0" borderId="18" xfId="0" applyNumberFormat="1" applyFont="1" applyBorder="1" applyAlignment="1">
      <alignment/>
    </xf>
    <xf numFmtId="43" fontId="9" fillId="0" borderId="19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6" fillId="0" borderId="16" xfId="0" applyNumberFormat="1" applyFont="1" applyBorder="1" applyAlignment="1">
      <alignment/>
    </xf>
    <xf numFmtId="43" fontId="8" fillId="0" borderId="16" xfId="0" applyNumberFormat="1" applyFont="1" applyBorder="1" applyAlignment="1">
      <alignment/>
    </xf>
    <xf numFmtId="43" fontId="6" fillId="16" borderId="17" xfId="0" applyNumberFormat="1" applyFont="1" applyFill="1" applyBorder="1" applyAlignment="1">
      <alignment/>
    </xf>
    <xf numFmtId="43" fontId="10" fillId="16" borderId="17" xfId="0" applyNumberFormat="1" applyFont="1" applyFill="1" applyBorder="1" applyAlignment="1">
      <alignment/>
    </xf>
    <xf numFmtId="43" fontId="6" fillId="0" borderId="21" xfId="0" applyNumberFormat="1" applyFont="1" applyBorder="1" applyAlignment="1">
      <alignment/>
    </xf>
    <xf numFmtId="43" fontId="11" fillId="0" borderId="17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8" fillId="0" borderId="11" xfId="0" applyNumberFormat="1" applyFont="1" applyBorder="1" applyAlignment="1">
      <alignment horizontal="center" vertical="top"/>
    </xf>
    <xf numFmtId="43" fontId="6" fillId="0" borderId="11" xfId="0" applyNumberFormat="1" applyFont="1" applyBorder="1" applyAlignment="1">
      <alignment horizontal="center" vertical="top"/>
    </xf>
    <xf numFmtId="43" fontId="6" fillId="0" borderId="11" xfId="0" applyNumberFormat="1" applyFont="1" applyBorder="1" applyAlignment="1">
      <alignment horizontal="center" vertical="center"/>
    </xf>
    <xf numFmtId="43" fontId="6" fillId="0" borderId="22" xfId="0" applyNumberFormat="1" applyFont="1" applyBorder="1" applyAlignment="1">
      <alignment horizontal="center" vertical="center"/>
    </xf>
    <xf numFmtId="43" fontId="8" fillId="0" borderId="14" xfId="0" applyNumberFormat="1" applyFont="1" applyBorder="1" applyAlignment="1">
      <alignment horizontal="center"/>
    </xf>
    <xf numFmtId="43" fontId="6" fillId="0" borderId="14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/>
    </xf>
    <xf numFmtId="43" fontId="10" fillId="0" borderId="12" xfId="53" applyNumberFormat="1" applyFont="1" applyBorder="1" applyAlignment="1">
      <alignment/>
    </xf>
    <xf numFmtId="43" fontId="11" fillId="0" borderId="21" xfId="53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8" fillId="0" borderId="11" xfId="53" applyNumberFormat="1" applyFont="1" applyBorder="1" applyAlignment="1">
      <alignment/>
    </xf>
    <xf numFmtId="43" fontId="11" fillId="0" borderId="23" xfId="0" applyNumberFormat="1" applyFont="1" applyBorder="1" applyAlignment="1">
      <alignment/>
    </xf>
    <xf numFmtId="43" fontId="6" fillId="0" borderId="23" xfId="0" applyNumberFormat="1" applyFont="1" applyBorder="1" applyAlignment="1">
      <alignment/>
    </xf>
    <xf numFmtId="43" fontId="6" fillId="16" borderId="21" xfId="0" applyNumberFormat="1" applyFont="1" applyFill="1" applyBorder="1" applyAlignment="1">
      <alignment/>
    </xf>
    <xf numFmtId="43" fontId="6" fillId="16" borderId="16" xfId="0" applyNumberFormat="1" applyFont="1" applyFill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43" fontId="8" fillId="0" borderId="0" xfId="0" applyNumberFormat="1" applyFont="1" applyAlignment="1">
      <alignment horizontal="left"/>
    </xf>
    <xf numFmtId="43" fontId="12" fillId="0" borderId="0" xfId="0" applyNumberFormat="1" applyFont="1" applyAlignment="1">
      <alignment horizontal="left"/>
    </xf>
    <xf numFmtId="43" fontId="13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8" fontId="2" fillId="0" borderId="0" xfId="0" applyNumberFormat="1" applyFont="1" applyBorder="1" applyAlignment="1">
      <alignment horizontal="right"/>
    </xf>
    <xf numFmtId="43" fontId="6" fillId="0" borderId="0" xfId="0" applyNumberFormat="1" applyFont="1" applyFill="1" applyAlignment="1">
      <alignment/>
    </xf>
    <xf numFmtId="43" fontId="8" fillId="0" borderId="0" xfId="0" applyNumberFormat="1" applyFont="1" applyFill="1" applyBorder="1" applyAlignment="1">
      <alignment/>
    </xf>
    <xf numFmtId="43" fontId="6" fillId="0" borderId="11" xfId="53" applyNumberFormat="1" applyFont="1" applyFill="1" applyBorder="1" applyAlignment="1">
      <alignment/>
    </xf>
    <xf numFmtId="43" fontId="10" fillId="0" borderId="11" xfId="0" applyNumberFormat="1" applyFont="1" applyFill="1" applyBorder="1" applyAlignment="1">
      <alignment/>
    </xf>
    <xf numFmtId="43" fontId="7" fillId="0" borderId="0" xfId="0" applyNumberFormat="1" applyFont="1" applyAlignment="1">
      <alignment horizontal="center"/>
    </xf>
    <xf numFmtId="43" fontId="6" fillId="0" borderId="12" xfId="53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6" fillId="0" borderId="28" xfId="0" applyNumberFormat="1" applyFont="1" applyBorder="1" applyAlignment="1">
      <alignment horizontal="center"/>
    </xf>
    <xf numFmtId="43" fontId="6" fillId="0" borderId="29" xfId="0" applyNumberFormat="1" applyFont="1" applyBorder="1" applyAlignment="1">
      <alignment horizontal="center" vertical="top"/>
    </xf>
    <xf numFmtId="43" fontId="6" fillId="0" borderId="30" xfId="0" applyNumberFormat="1" applyFont="1" applyBorder="1" applyAlignment="1">
      <alignment horizontal="center"/>
    </xf>
    <xf numFmtId="43" fontId="11" fillId="0" borderId="12" xfId="0" applyNumberFormat="1" applyFont="1" applyBorder="1" applyAlignment="1">
      <alignment/>
    </xf>
    <xf numFmtId="43" fontId="6" fillId="0" borderId="12" xfId="0" applyNumberFormat="1" applyFont="1" applyFill="1" applyBorder="1" applyAlignment="1">
      <alignment/>
    </xf>
    <xf numFmtId="43" fontId="6" fillId="0" borderId="12" xfId="0" applyNumberFormat="1" applyFont="1" applyBorder="1" applyAlignment="1">
      <alignment/>
    </xf>
    <xf numFmtId="43" fontId="11" fillId="0" borderId="31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6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43" fontId="14" fillId="0" borderId="0" xfId="0" applyNumberFormat="1" applyFont="1" applyAlignment="1">
      <alignment horizontal="left"/>
    </xf>
    <xf numFmtId="43" fontId="6" fillId="0" borderId="0" xfId="0" applyNumberFormat="1" applyFont="1" applyAlignment="1">
      <alignment horizontal="left"/>
    </xf>
    <xf numFmtId="43" fontId="16" fillId="0" borderId="0" xfId="0" applyNumberFormat="1" applyFont="1" applyAlignment="1">
      <alignment/>
    </xf>
    <xf numFmtId="0" fontId="11" fillId="0" borderId="32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53" applyNumberFormat="1" applyFont="1" applyBorder="1" applyAlignment="1">
      <alignment/>
    </xf>
    <xf numFmtId="43" fontId="9" fillId="0" borderId="32" xfId="0" applyNumberFormat="1" applyFont="1" applyBorder="1" applyAlignment="1">
      <alignment/>
    </xf>
    <xf numFmtId="43" fontId="10" fillId="0" borderId="33" xfId="0" applyNumberFormat="1" applyFont="1" applyBorder="1" applyAlignment="1">
      <alignment/>
    </xf>
    <xf numFmtId="43" fontId="9" fillId="0" borderId="0" xfId="0" applyNumberFormat="1" applyFont="1" applyAlignment="1">
      <alignment horizontal="left"/>
    </xf>
    <xf numFmtId="43" fontId="11" fillId="0" borderId="34" xfId="53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3" fontId="10" fillId="16" borderId="11" xfId="0" applyNumberFormat="1" applyFont="1" applyFill="1" applyBorder="1" applyAlignment="1">
      <alignment horizontal="center"/>
    </xf>
    <xf numFmtId="43" fontId="11" fillId="16" borderId="21" xfId="0" applyNumberFormat="1" applyFont="1" applyFill="1" applyBorder="1" applyAlignment="1">
      <alignment horizontal="center"/>
    </xf>
    <xf numFmtId="43" fontId="11" fillId="16" borderId="36" xfId="0" applyNumberFormat="1" applyFont="1" applyFill="1" applyBorder="1" applyAlignment="1">
      <alignment horizontal="center"/>
    </xf>
    <xf numFmtId="43" fontId="10" fillId="16" borderId="26" xfId="0" applyNumberFormat="1" applyFont="1" applyFill="1" applyBorder="1" applyAlignment="1">
      <alignment horizontal="center"/>
    </xf>
    <xf numFmtId="43" fontId="11" fillId="16" borderId="27" xfId="0" applyNumberFormat="1" applyFont="1" applyFill="1" applyBorder="1" applyAlignment="1">
      <alignment horizontal="center"/>
    </xf>
    <xf numFmtId="43" fontId="11" fillId="0" borderId="36" xfId="53" applyNumberFormat="1" applyFont="1" applyBorder="1" applyAlignment="1">
      <alignment/>
    </xf>
    <xf numFmtId="43" fontId="11" fillId="0" borderId="12" xfId="0" applyNumberFormat="1" applyFont="1" applyFill="1" applyBorder="1" applyAlignment="1">
      <alignment horizontal="center"/>
    </xf>
    <xf numFmtId="43" fontId="11" fillId="0" borderId="31" xfId="0" applyNumberFormat="1" applyFont="1" applyFill="1" applyBorder="1" applyAlignment="1">
      <alignment horizontal="center"/>
    </xf>
    <xf numFmtId="39" fontId="6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wrapText="1"/>
    </xf>
    <xf numFmtId="43" fontId="6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wrapText="1"/>
    </xf>
    <xf numFmtId="43" fontId="8" fillId="0" borderId="0" xfId="53" applyNumberFormat="1" applyFont="1" applyFill="1" applyBorder="1" applyAlignment="1">
      <alignment/>
    </xf>
    <xf numFmtId="43" fontId="6" fillId="0" borderId="0" xfId="53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right" vertical="top"/>
    </xf>
    <xf numFmtId="43" fontId="11" fillId="0" borderId="22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center" vertical="top"/>
    </xf>
    <xf numFmtId="43" fontId="17" fillId="0" borderId="0" xfId="53" applyFont="1" applyAlignment="1">
      <alignment/>
    </xf>
    <xf numFmtId="0" fontId="17" fillId="0" borderId="0" xfId="0" applyFont="1" applyAlignment="1">
      <alignment/>
    </xf>
    <xf numFmtId="0" fontId="0" fillId="7" borderId="0" xfId="0" applyFont="1" applyFill="1" applyAlignment="1">
      <alignment/>
    </xf>
    <xf numFmtId="43" fontId="17" fillId="7" borderId="0" xfId="53" applyFont="1" applyFill="1" applyAlignment="1">
      <alignment/>
    </xf>
    <xf numFmtId="0" fontId="0" fillId="4" borderId="0" xfId="0" applyFont="1" applyFill="1" applyAlignment="1">
      <alignment/>
    </xf>
    <xf numFmtId="43" fontId="17" fillId="4" borderId="0" xfId="53" applyFont="1" applyFill="1" applyAlignment="1">
      <alignment/>
    </xf>
    <xf numFmtId="43" fontId="7" fillId="0" borderId="0" xfId="0" applyNumberFormat="1" applyFont="1" applyAlignment="1" quotePrefix="1">
      <alignment/>
    </xf>
    <xf numFmtId="43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3" fontId="6" fillId="0" borderId="36" xfId="0" applyNumberFormat="1" applyFont="1" applyBorder="1" applyAlignment="1">
      <alignment horizontal="center" vertical="center"/>
    </xf>
    <xf numFmtId="43" fontId="6" fillId="0" borderId="12" xfId="53" applyNumberFormat="1" applyFont="1" applyBorder="1" applyAlignment="1">
      <alignment horizontal="right"/>
    </xf>
    <xf numFmtId="43" fontId="6" fillId="0" borderId="10" xfId="53" applyNumberFormat="1" applyFont="1" applyBorder="1" applyAlignment="1">
      <alignment horizontal="right"/>
    </xf>
    <xf numFmtId="0" fontId="0" fillId="0" borderId="37" xfId="0" applyBorder="1" applyAlignment="1">
      <alignment/>
    </xf>
    <xf numFmtId="43" fontId="8" fillId="0" borderId="37" xfId="0" applyNumberFormat="1" applyFont="1" applyBorder="1" applyAlignment="1">
      <alignment horizontal="right"/>
    </xf>
    <xf numFmtId="0" fontId="18" fillId="0" borderId="0" xfId="0" applyFont="1" applyAlignment="1">
      <alignment/>
    </xf>
    <xf numFmtId="43" fontId="7" fillId="0" borderId="0" xfId="0" applyNumberFormat="1" applyFont="1" applyAlignment="1">
      <alignment horizontal="center" vertical="center"/>
    </xf>
    <xf numFmtId="49" fontId="8" fillId="0" borderId="38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wrapText="1"/>
    </xf>
    <xf numFmtId="0" fontId="11" fillId="0" borderId="39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3" fontId="11" fillId="16" borderId="12" xfId="0" applyNumberFormat="1" applyFont="1" applyFill="1" applyBorder="1" applyAlignment="1">
      <alignment horizontal="center"/>
    </xf>
    <xf numFmtId="43" fontId="6" fillId="16" borderId="12" xfId="0" applyNumberFormat="1" applyFont="1" applyFill="1" applyBorder="1" applyAlignment="1">
      <alignment/>
    </xf>
    <xf numFmtId="43" fontId="6" fillId="16" borderId="15" xfId="0" applyNumberFormat="1" applyFont="1" applyFill="1" applyBorder="1" applyAlignment="1">
      <alignment/>
    </xf>
    <xf numFmtId="43" fontId="6" fillId="16" borderId="0" xfId="0" applyNumberFormat="1" applyFont="1" applyFill="1" applyBorder="1" applyAlignment="1">
      <alignment/>
    </xf>
    <xf numFmtId="43" fontId="11" fillId="16" borderId="0" xfId="0" applyNumberFormat="1" applyFont="1" applyFill="1" applyBorder="1" applyAlignment="1">
      <alignment horizontal="center"/>
    </xf>
    <xf numFmtId="43" fontId="6" fillId="16" borderId="39" xfId="0" applyNumberFormat="1" applyFont="1" applyFill="1" applyBorder="1" applyAlignment="1">
      <alignment/>
    </xf>
    <xf numFmtId="43" fontId="6" fillId="16" borderId="0" xfId="53" applyNumberFormat="1" applyFont="1" applyFill="1" applyBorder="1" applyAlignment="1">
      <alignment/>
    </xf>
    <xf numFmtId="43" fontId="8" fillId="16" borderId="12" xfId="53" applyNumberFormat="1" applyFont="1" applyFill="1" applyBorder="1" applyAlignment="1">
      <alignment/>
    </xf>
    <xf numFmtId="43" fontId="6" fillId="16" borderId="36" xfId="0" applyNumberFormat="1" applyFont="1" applyFill="1" applyBorder="1" applyAlignment="1">
      <alignment/>
    </xf>
    <xf numFmtId="43" fontId="6" fillId="16" borderId="39" xfId="53" applyNumberFormat="1" applyFont="1" applyFill="1" applyBorder="1" applyAlignment="1">
      <alignment/>
    </xf>
    <xf numFmtId="43" fontId="10" fillId="16" borderId="39" xfId="0" applyNumberFormat="1" applyFont="1" applyFill="1" applyBorder="1" applyAlignment="1">
      <alignment horizontal="center"/>
    </xf>
    <xf numFmtId="43" fontId="8" fillId="16" borderId="15" xfId="53" applyNumberFormat="1" applyFont="1" applyFill="1" applyBorder="1" applyAlignment="1">
      <alignment/>
    </xf>
    <xf numFmtId="43" fontId="11" fillId="16" borderId="15" xfId="0" applyNumberFormat="1" applyFont="1" applyFill="1" applyBorder="1" applyAlignment="1">
      <alignment/>
    </xf>
    <xf numFmtId="43" fontId="11" fillId="0" borderId="14" xfId="0" applyNumberFormat="1" applyFont="1" applyFill="1" applyBorder="1" applyAlignment="1">
      <alignment/>
    </xf>
    <xf numFmtId="43" fontId="6" fillId="0" borderId="0" xfId="0" applyNumberFormat="1" applyFont="1" applyBorder="1" applyAlignment="1">
      <alignment horizontal="center" vertical="top"/>
    </xf>
    <xf numFmtId="8" fontId="2" fillId="0" borderId="40" xfId="0" applyNumberFormat="1" applyFont="1" applyBorder="1" applyAlignment="1">
      <alignment horizontal="right"/>
    </xf>
    <xf numFmtId="43" fontId="6" fillId="0" borderId="39" xfId="0" applyNumberFormat="1" applyFont="1" applyBorder="1" applyAlignment="1">
      <alignment horizontal="center"/>
    </xf>
    <xf numFmtId="43" fontId="10" fillId="0" borderId="22" xfId="53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/>
    </xf>
    <xf numFmtId="43" fontId="8" fillId="0" borderId="41" xfId="0" applyNumberFormat="1" applyFont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/>
    </xf>
    <xf numFmtId="43" fontId="6" fillId="16" borderId="38" xfId="53" applyNumberFormat="1" applyFont="1" applyFill="1" applyBorder="1" applyAlignment="1">
      <alignment/>
    </xf>
    <xf numFmtId="43" fontId="9" fillId="0" borderId="42" xfId="0" applyNumberFormat="1" applyFont="1" applyBorder="1" applyAlignment="1">
      <alignment horizontal="center"/>
    </xf>
    <xf numFmtId="43" fontId="9" fillId="0" borderId="37" xfId="0" applyNumberFormat="1" applyFont="1" applyBorder="1" applyAlignment="1">
      <alignment horizontal="center"/>
    </xf>
    <xf numFmtId="43" fontId="6" fillId="0" borderId="43" xfId="0" applyNumberFormat="1" applyFont="1" applyBorder="1" applyAlignment="1">
      <alignment horizontal="center" vertical="center"/>
    </xf>
    <xf numFmtId="43" fontId="9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3" fontId="8" fillId="16" borderId="36" xfId="53" applyNumberFormat="1" applyFont="1" applyFill="1" applyBorder="1" applyAlignment="1">
      <alignment/>
    </xf>
    <xf numFmtId="43" fontId="11" fillId="0" borderId="21" xfId="0" applyNumberFormat="1" applyFont="1" applyFill="1" applyBorder="1" applyAlignment="1">
      <alignment horizontal="center"/>
    </xf>
    <xf numFmtId="43" fontId="11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9" fontId="6" fillId="0" borderId="0" xfId="0" applyNumberFormat="1" applyFont="1" applyFill="1" applyBorder="1" applyAlignment="1">
      <alignment horizontal="left" vertical="center" wrapText="1"/>
    </xf>
    <xf numFmtId="43" fontId="6" fillId="0" borderId="0" xfId="0" applyNumberFormat="1" applyFont="1" applyAlignment="1">
      <alignment horizontal="left"/>
    </xf>
    <xf numFmtId="0" fontId="0" fillId="0" borderId="0" xfId="0" applyFont="1" applyFill="1" applyAlignment="1">
      <alignment wrapText="1"/>
    </xf>
    <xf numFmtId="0" fontId="6" fillId="0" borderId="39" xfId="0" applyNumberFormat="1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43" fontId="6" fillId="0" borderId="42" xfId="0" applyNumberFormat="1" applyFont="1" applyBorder="1" applyAlignment="1">
      <alignment horizontal="center" vertical="center"/>
    </xf>
    <xf numFmtId="43" fontId="6" fillId="0" borderId="31" xfId="0" applyNumberFormat="1" applyFont="1" applyBorder="1" applyAlignment="1">
      <alignment horizontal="center" vertical="center"/>
    </xf>
    <xf numFmtId="43" fontId="6" fillId="0" borderId="19" xfId="0" applyNumberFormat="1" applyFont="1" applyBorder="1" applyAlignment="1">
      <alignment horizontal="center" vertical="center"/>
    </xf>
    <xf numFmtId="43" fontId="6" fillId="0" borderId="31" xfId="53" applyNumberFormat="1" applyFont="1" applyBorder="1" applyAlignment="1">
      <alignment horizontal="center" vertical="center"/>
    </xf>
    <xf numFmtId="43" fontId="6" fillId="0" borderId="18" xfId="53" applyNumberFormat="1" applyFont="1" applyBorder="1" applyAlignment="1">
      <alignment horizontal="center" vertical="center"/>
    </xf>
    <xf numFmtId="43" fontId="6" fillId="0" borderId="19" xfId="53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39" xfId="0" applyNumberFormat="1" applyFont="1" applyBorder="1" applyAlignment="1">
      <alignment horizontal="center" vertical="center"/>
    </xf>
    <xf numFmtId="43" fontId="6" fillId="0" borderId="13" xfId="0" applyNumberFormat="1" applyFont="1" applyBorder="1" applyAlignment="1">
      <alignment horizontal="center" vertical="center"/>
    </xf>
    <xf numFmtId="43" fontId="11" fillId="0" borderId="27" xfId="0" applyNumberFormat="1" applyFont="1" applyBorder="1" applyAlignment="1">
      <alignment horizontal="center"/>
    </xf>
    <xf numFmtId="43" fontId="11" fillId="0" borderId="25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3" fontId="9" fillId="0" borderId="12" xfId="53" applyNumberFormat="1" applyFont="1" applyBorder="1" applyAlignment="1">
      <alignment horizontal="right"/>
    </xf>
    <xf numFmtId="43" fontId="9" fillId="0" borderId="10" xfId="53" applyNumberFormat="1" applyFont="1" applyBorder="1" applyAlignment="1">
      <alignment horizontal="right"/>
    </xf>
    <xf numFmtId="43" fontId="8" fillId="0" borderId="12" xfId="53" applyNumberFormat="1" applyFont="1" applyBorder="1" applyAlignment="1">
      <alignment horizontal="right"/>
    </xf>
    <xf numFmtId="43" fontId="8" fillId="0" borderId="10" xfId="53" applyNumberFormat="1" applyFont="1" applyBorder="1" applyAlignment="1">
      <alignment horizontal="right"/>
    </xf>
    <xf numFmtId="43" fontId="6" fillId="0" borderId="12" xfId="53" applyNumberFormat="1" applyFont="1" applyBorder="1" applyAlignment="1">
      <alignment horizontal="right"/>
    </xf>
    <xf numFmtId="43" fontId="6" fillId="0" borderId="10" xfId="53" applyNumberFormat="1" applyFont="1" applyBorder="1" applyAlignment="1">
      <alignment horizontal="right"/>
    </xf>
    <xf numFmtId="43" fontId="11" fillId="0" borderId="31" xfId="53" applyNumberFormat="1" applyFont="1" applyBorder="1" applyAlignment="1">
      <alignment/>
    </xf>
    <xf numFmtId="43" fontId="11" fillId="0" borderId="19" xfId="53" applyNumberFormat="1" applyFont="1" applyBorder="1" applyAlignment="1">
      <alignment/>
    </xf>
    <xf numFmtId="43" fontId="11" fillId="0" borderId="21" xfId="53" applyNumberFormat="1" applyFont="1" applyBorder="1" applyAlignment="1">
      <alignment/>
    </xf>
    <xf numFmtId="43" fontId="11" fillId="0" borderId="23" xfId="53" applyNumberFormat="1" applyFont="1" applyBorder="1" applyAlignment="1">
      <alignment/>
    </xf>
    <xf numFmtId="0" fontId="11" fillId="0" borderId="0" xfId="0" applyNumberFormat="1" applyFont="1" applyBorder="1" applyAlignment="1">
      <alignment wrapText="1"/>
    </xf>
    <xf numFmtId="43" fontId="11" fillId="0" borderId="21" xfId="53" applyNumberFormat="1" applyFont="1" applyBorder="1" applyAlignment="1">
      <alignment horizontal="center"/>
    </xf>
    <xf numFmtId="43" fontId="11" fillId="0" borderId="23" xfId="53" applyNumberFormat="1" applyFont="1" applyBorder="1" applyAlignment="1">
      <alignment horizontal="center"/>
    </xf>
    <xf numFmtId="43" fontId="36" fillId="0" borderId="21" xfId="53" applyNumberFormat="1" applyFont="1" applyFill="1" applyBorder="1" applyAlignment="1">
      <alignment/>
    </xf>
    <xf numFmtId="43" fontId="37" fillId="0" borderId="23" xfId="53" applyNumberFormat="1" applyFont="1" applyFill="1" applyBorder="1" applyAlignment="1">
      <alignment/>
    </xf>
    <xf numFmtId="43" fontId="11" fillId="16" borderId="36" xfId="0" applyNumberFormat="1" applyFont="1" applyFill="1" applyBorder="1" applyAlignment="1">
      <alignment horizontal="center"/>
    </xf>
    <xf numFmtId="43" fontId="11" fillId="16" borderId="38" xfId="0" applyNumberFormat="1" applyFont="1" applyFill="1" applyBorder="1" applyAlignment="1">
      <alignment horizontal="center"/>
    </xf>
    <xf numFmtId="43" fontId="6" fillId="0" borderId="12" xfId="53" applyNumberFormat="1" applyFont="1" applyBorder="1" applyAlignment="1">
      <alignment horizontal="center" vertical="center" wrapText="1"/>
    </xf>
    <xf numFmtId="43" fontId="6" fillId="0" borderId="15" xfId="53" applyNumberFormat="1" applyFont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horizontal="center"/>
    </xf>
    <xf numFmtId="43" fontId="6" fillId="0" borderId="39" xfId="0" applyNumberFormat="1" applyFont="1" applyFill="1" applyBorder="1" applyAlignment="1">
      <alignment horizontal="center"/>
    </xf>
    <xf numFmtId="43" fontId="11" fillId="16" borderId="21" xfId="0" applyNumberFormat="1" applyFont="1" applyFill="1" applyBorder="1" applyAlignment="1">
      <alignment horizontal="center"/>
    </xf>
    <xf numFmtId="43" fontId="11" fillId="16" borderId="23" xfId="0" applyNumberFormat="1" applyFont="1" applyFill="1" applyBorder="1" applyAlignment="1">
      <alignment horizontal="center"/>
    </xf>
    <xf numFmtId="43" fontId="6" fillId="16" borderId="21" xfId="0" applyNumberFormat="1" applyFont="1" applyFill="1" applyBorder="1" applyAlignment="1">
      <alignment horizontal="center"/>
    </xf>
    <xf numFmtId="43" fontId="6" fillId="16" borderId="23" xfId="0" applyNumberFormat="1" applyFont="1" applyFill="1" applyBorder="1" applyAlignment="1">
      <alignment horizontal="center"/>
    </xf>
    <xf numFmtId="43" fontId="11" fillId="0" borderId="36" xfId="0" applyNumberFormat="1" applyFont="1" applyBorder="1" applyAlignment="1">
      <alignment horizontal="right"/>
    </xf>
    <xf numFmtId="43" fontId="11" fillId="0" borderId="38" xfId="0" applyNumberFormat="1" applyFont="1" applyBorder="1" applyAlignment="1">
      <alignment horizontal="right"/>
    </xf>
    <xf numFmtId="43" fontId="11" fillId="0" borderId="21" xfId="0" applyNumberFormat="1" applyFont="1" applyBorder="1" applyAlignment="1">
      <alignment horizontal="right"/>
    </xf>
    <xf numFmtId="43" fontId="11" fillId="0" borderId="23" xfId="0" applyNumberFormat="1" applyFont="1" applyBorder="1" applyAlignment="1">
      <alignment horizontal="right"/>
    </xf>
    <xf numFmtId="43" fontId="6" fillId="24" borderId="21" xfId="0" applyNumberFormat="1" applyFont="1" applyFill="1" applyBorder="1" applyAlignment="1">
      <alignment horizontal="center"/>
    </xf>
    <xf numFmtId="43" fontId="6" fillId="24" borderId="23" xfId="0" applyNumberFormat="1" applyFont="1" applyFill="1" applyBorder="1" applyAlignment="1">
      <alignment horizontal="center"/>
    </xf>
    <xf numFmtId="43" fontId="6" fillId="0" borderId="15" xfId="53" applyNumberFormat="1" applyFont="1" applyBorder="1" applyAlignment="1">
      <alignment horizontal="center"/>
    </xf>
    <xf numFmtId="43" fontId="6" fillId="0" borderId="13" xfId="53" applyNumberFormat="1" applyFont="1" applyBorder="1" applyAlignment="1">
      <alignment horizontal="center"/>
    </xf>
    <xf numFmtId="43" fontId="11" fillId="0" borderId="12" xfId="53" applyNumberFormat="1" applyFont="1" applyBorder="1" applyAlignment="1">
      <alignment horizontal="right"/>
    </xf>
    <xf numFmtId="43" fontId="11" fillId="0" borderId="10" xfId="53" applyNumberFormat="1" applyFont="1" applyBorder="1" applyAlignment="1">
      <alignment horizontal="right"/>
    </xf>
    <xf numFmtId="43" fontId="10" fillId="0" borderId="34" xfId="0" applyNumberFormat="1" applyFont="1" applyBorder="1" applyAlignment="1">
      <alignment horizontal="center"/>
    </xf>
    <xf numFmtId="43" fontId="10" fillId="0" borderId="44" xfId="0" applyNumberFormat="1" applyFont="1" applyBorder="1" applyAlignment="1">
      <alignment horizontal="center"/>
    </xf>
    <xf numFmtId="43" fontId="11" fillId="0" borderId="34" xfId="53" applyNumberFormat="1" applyFont="1" applyBorder="1" applyAlignment="1">
      <alignment/>
    </xf>
    <xf numFmtId="43" fontId="11" fillId="0" borderId="44" xfId="53" applyNumberFormat="1" applyFont="1" applyBorder="1" applyAlignment="1">
      <alignment/>
    </xf>
    <xf numFmtId="43" fontId="10" fillId="0" borderId="21" xfId="0" applyNumberFormat="1" applyFont="1" applyBorder="1" applyAlignment="1">
      <alignment horizontal="center"/>
    </xf>
    <xf numFmtId="43" fontId="10" fillId="0" borderId="23" xfId="0" applyNumberFormat="1" applyFont="1" applyBorder="1" applyAlignment="1">
      <alignment horizontal="center"/>
    </xf>
    <xf numFmtId="43" fontId="10" fillId="0" borderId="15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 horizontal="center"/>
    </xf>
    <xf numFmtId="43" fontId="10" fillId="0" borderId="31" xfId="0" applyNumberFormat="1" applyFont="1" applyBorder="1" applyAlignment="1">
      <alignment horizontal="center"/>
    </xf>
    <xf numFmtId="43" fontId="10" fillId="0" borderId="19" xfId="0" applyNumberFormat="1" applyFont="1" applyBorder="1" applyAlignment="1">
      <alignment horizontal="center"/>
    </xf>
    <xf numFmtId="43" fontId="10" fillId="0" borderId="35" xfId="0" applyNumberFormat="1" applyFont="1" applyBorder="1" applyAlignment="1">
      <alignment horizontal="center"/>
    </xf>
    <xf numFmtId="43" fontId="10" fillId="0" borderId="45" xfId="0" applyNumberFormat="1" applyFont="1" applyBorder="1" applyAlignment="1">
      <alignment horizontal="center"/>
    </xf>
    <xf numFmtId="43" fontId="10" fillId="0" borderId="12" xfId="0" applyNumberFormat="1" applyFont="1" applyFill="1" applyBorder="1" applyAlignment="1">
      <alignment horizontal="center"/>
    </xf>
    <xf numFmtId="43" fontId="10" fillId="0" borderId="10" xfId="0" applyNumberFormat="1" applyFont="1" applyFill="1" applyBorder="1" applyAlignment="1">
      <alignment horizontal="center"/>
    </xf>
    <xf numFmtId="43" fontId="6" fillId="0" borderId="12" xfId="53" applyNumberFormat="1" applyFont="1" applyBorder="1" applyAlignment="1">
      <alignment horizontal="center"/>
    </xf>
    <xf numFmtId="43" fontId="6" fillId="0" borderId="10" xfId="53" applyNumberFormat="1" applyFont="1" applyBorder="1" applyAlignment="1">
      <alignment horizontal="center"/>
    </xf>
    <xf numFmtId="43" fontId="11" fillId="0" borderId="12" xfId="0" applyNumberFormat="1" applyFont="1" applyBorder="1" applyAlignment="1">
      <alignment horizontal="right"/>
    </xf>
    <xf numFmtId="43" fontId="11" fillId="0" borderId="10" xfId="0" applyNumberFormat="1" applyFont="1" applyBorder="1" applyAlignment="1">
      <alignment horizontal="right"/>
    </xf>
    <xf numFmtId="43" fontId="6" fillId="0" borderId="12" xfId="53" applyNumberFormat="1" applyFont="1" applyFill="1" applyBorder="1" applyAlignment="1">
      <alignment horizontal="right"/>
    </xf>
    <xf numFmtId="43" fontId="6" fillId="0" borderId="10" xfId="53" applyNumberFormat="1" applyFont="1" applyFill="1" applyBorder="1" applyAlignment="1">
      <alignment horizontal="right"/>
    </xf>
    <xf numFmtId="43" fontId="7" fillId="0" borderId="0" xfId="0" applyNumberFormat="1" applyFont="1" applyBorder="1" applyAlignment="1">
      <alignment horizontal="center"/>
    </xf>
    <xf numFmtId="43" fontId="6" fillId="0" borderId="35" xfId="0" applyNumberFormat="1" applyFont="1" applyBorder="1" applyAlignment="1">
      <alignment horizontal="center"/>
    </xf>
    <xf numFmtId="43" fontId="6" fillId="0" borderId="45" xfId="0" applyNumberFormat="1" applyFont="1" applyBorder="1" applyAlignment="1">
      <alignment horizontal="center"/>
    </xf>
    <xf numFmtId="43" fontId="9" fillId="0" borderId="39" xfId="0" applyNumberFormat="1" applyFont="1" applyBorder="1" applyAlignment="1">
      <alignment horizontal="left"/>
    </xf>
    <xf numFmtId="0" fontId="0" fillId="0" borderId="39" xfId="0" applyBorder="1" applyAlignment="1">
      <alignment/>
    </xf>
    <xf numFmtId="0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43" fontId="6" fillId="0" borderId="15" xfId="0" applyNumberFormat="1" applyFont="1" applyFill="1" applyBorder="1" applyAlignment="1">
      <alignment horizontal="center" vertical="top"/>
    </xf>
    <xf numFmtId="43" fontId="6" fillId="0" borderId="13" xfId="0" applyNumberFormat="1" applyFont="1" applyFill="1" applyBorder="1" applyAlignment="1">
      <alignment horizontal="center" vertical="top"/>
    </xf>
    <xf numFmtId="43" fontId="10" fillId="0" borderId="48" xfId="0" applyNumberFormat="1" applyFont="1" applyBorder="1" applyAlignment="1">
      <alignment horizontal="center"/>
    </xf>
    <xf numFmtId="43" fontId="6" fillId="0" borderId="12" xfId="0" applyNumberFormat="1" applyFont="1" applyFill="1" applyBorder="1" applyAlignment="1">
      <alignment horizontal="center" vertical="top"/>
    </xf>
    <xf numFmtId="43" fontId="6" fillId="0" borderId="10" xfId="0" applyNumberFormat="1" applyFont="1" applyFill="1" applyBorder="1" applyAlignment="1">
      <alignment horizontal="center" vertical="top"/>
    </xf>
    <xf numFmtId="43" fontId="10" fillId="0" borderId="36" xfId="0" applyNumberFormat="1" applyFont="1" applyBorder="1" applyAlignment="1">
      <alignment horizontal="center"/>
    </xf>
    <xf numFmtId="43" fontId="10" fillId="0" borderId="49" xfId="0" applyNumberFormat="1" applyFont="1" applyBorder="1" applyAlignment="1">
      <alignment horizontal="center"/>
    </xf>
    <xf numFmtId="43" fontId="6" fillId="0" borderId="13" xfId="0" applyNumberFormat="1" applyFont="1" applyFill="1" applyBorder="1" applyAlignment="1">
      <alignment horizontal="center"/>
    </xf>
    <xf numFmtId="43" fontId="6" fillId="0" borderId="50" xfId="0" applyNumberFormat="1" applyFont="1" applyBorder="1" applyAlignment="1">
      <alignment horizontal="center" vertical="center"/>
    </xf>
    <xf numFmtId="43" fontId="6" fillId="0" borderId="45" xfId="0" applyNumberFormat="1" applyFont="1" applyBorder="1" applyAlignment="1">
      <alignment horizontal="center" vertical="center"/>
    </xf>
    <xf numFmtId="43" fontId="11" fillId="0" borderId="35" xfId="53" applyNumberFormat="1" applyFont="1" applyBorder="1" applyAlignment="1">
      <alignment horizontal="right"/>
    </xf>
    <xf numFmtId="43" fontId="11" fillId="0" borderId="45" xfId="53" applyNumberFormat="1" applyFont="1" applyBorder="1" applyAlignment="1">
      <alignment horizontal="right"/>
    </xf>
    <xf numFmtId="4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3" fontId="7" fillId="0" borderId="0" xfId="0" applyNumberFormat="1" applyFont="1" applyAlignment="1">
      <alignment horizontal="center" vertical="center"/>
    </xf>
    <xf numFmtId="43" fontId="11" fillId="0" borderId="12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43" fontId="8" fillId="0" borderId="31" xfId="53" applyNumberFormat="1" applyFont="1" applyBorder="1" applyAlignment="1">
      <alignment horizontal="right"/>
    </xf>
    <xf numFmtId="43" fontId="8" fillId="0" borderId="19" xfId="53" applyNumberFormat="1" applyFont="1" applyBorder="1" applyAlignment="1">
      <alignment horizontal="right"/>
    </xf>
    <xf numFmtId="43" fontId="6" fillId="0" borderId="31" xfId="53" applyNumberFormat="1" applyFont="1" applyBorder="1" applyAlignment="1">
      <alignment horizontal="right"/>
    </xf>
    <xf numFmtId="43" fontId="6" fillId="0" borderId="19" xfId="53" applyNumberFormat="1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57"/>
  <sheetViews>
    <sheetView tabSelected="1" zoomScaleSheetLayoutView="80" zoomScalePageLayoutView="0" workbookViewId="0" topLeftCell="I94">
      <selection activeCell="K37" sqref="K37"/>
    </sheetView>
  </sheetViews>
  <sheetFormatPr defaultColWidth="9.140625" defaultRowHeight="12.75"/>
  <cols>
    <col min="1" max="3" width="2.8515625" style="2" customWidth="1"/>
    <col min="4" max="4" width="47.00390625" style="2" customWidth="1"/>
    <col min="5" max="5" width="21.57421875" style="2" customWidth="1"/>
    <col min="6" max="6" width="20.00390625" style="2" customWidth="1"/>
    <col min="7" max="7" width="21.8515625" style="2" customWidth="1"/>
    <col min="8" max="8" width="20.57421875" style="2" customWidth="1"/>
    <col min="9" max="9" width="22.57421875" style="2" customWidth="1"/>
    <col min="10" max="10" width="21.140625" style="2" customWidth="1"/>
    <col min="11" max="11" width="21.57421875" style="2" customWidth="1"/>
    <col min="12" max="12" width="21.140625" style="2" customWidth="1"/>
    <col min="13" max="13" width="9.8515625" style="2" bestFit="1" customWidth="1"/>
    <col min="14" max="14" width="27.57421875" style="2" customWidth="1"/>
    <col min="15" max="15" width="9.140625" style="2" customWidth="1"/>
    <col min="16" max="16" width="21.57421875" style="2" customWidth="1"/>
    <col min="17" max="16384" width="9.140625" style="2" customWidth="1"/>
  </cols>
  <sheetData>
    <row r="1" spans="1:14" ht="17.25" customHeight="1">
      <c r="A1" s="257" t="s">
        <v>121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4.25">
      <c r="A2" s="259" t="s">
        <v>47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4" ht="14.25">
      <c r="A3" s="258" t="s">
        <v>71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4" ht="13.5" customHeight="1">
      <c r="A4" s="259" t="s">
        <v>48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ht="14.25">
      <c r="A5" s="252" t="s">
        <v>116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7.5" customHeight="1">
      <c r="A8" s="3"/>
      <c r="B8" s="3"/>
      <c r="C8" s="3"/>
      <c r="D8" s="3"/>
      <c r="E8" s="3"/>
      <c r="F8" s="3"/>
      <c r="G8" s="3"/>
      <c r="H8" s="3"/>
      <c r="I8" s="3"/>
      <c r="J8" s="4"/>
      <c r="K8" s="3"/>
      <c r="L8" s="3"/>
      <c r="M8" s="3"/>
      <c r="N8" s="3"/>
    </row>
    <row r="9" spans="1:14" ht="13.5" customHeight="1" thickBot="1">
      <c r="A9" s="255" t="s">
        <v>63</v>
      </c>
      <c r="B9" s="255"/>
      <c r="C9" s="255"/>
      <c r="D9" s="255"/>
      <c r="E9" s="256"/>
      <c r="F9" s="5"/>
      <c r="G9" s="5"/>
      <c r="H9" s="5"/>
      <c r="I9" s="5"/>
      <c r="J9" s="5"/>
      <c r="K9" s="5"/>
      <c r="L9" s="5"/>
      <c r="M9" s="5"/>
      <c r="N9" s="68">
        <v>1</v>
      </c>
    </row>
    <row r="10" spans="1:14" ht="12.75">
      <c r="A10" s="270" t="s">
        <v>0</v>
      </c>
      <c r="B10" s="270"/>
      <c r="C10" s="270"/>
      <c r="D10" s="271"/>
      <c r="E10" s="253" t="s">
        <v>20</v>
      </c>
      <c r="F10" s="254"/>
      <c r="G10" s="253" t="s">
        <v>22</v>
      </c>
      <c r="H10" s="254"/>
      <c r="I10" s="260" t="s">
        <v>110</v>
      </c>
      <c r="J10" s="261"/>
      <c r="K10" s="261"/>
      <c r="L10" s="261"/>
      <c r="M10" s="261"/>
      <c r="N10" s="76" t="s">
        <v>24</v>
      </c>
    </row>
    <row r="11" spans="1:14" ht="12.75">
      <c r="A11" s="187"/>
      <c r="B11" s="187"/>
      <c r="C11" s="187"/>
      <c r="D11" s="188"/>
      <c r="E11" s="265" t="s">
        <v>21</v>
      </c>
      <c r="F11" s="266"/>
      <c r="G11" s="265" t="s">
        <v>23</v>
      </c>
      <c r="H11" s="266"/>
      <c r="I11" s="6" t="s">
        <v>1</v>
      </c>
      <c r="J11" s="7" t="s">
        <v>2</v>
      </c>
      <c r="K11" s="8" t="s">
        <v>62</v>
      </c>
      <c r="L11" s="267" t="s">
        <v>2</v>
      </c>
      <c r="M11" s="268"/>
      <c r="N11" s="77" t="s">
        <v>25</v>
      </c>
    </row>
    <row r="12" spans="1:14" ht="13.5" thickBot="1">
      <c r="A12" s="189"/>
      <c r="B12" s="189"/>
      <c r="C12" s="189"/>
      <c r="D12" s="190"/>
      <c r="E12" s="262"/>
      <c r="F12" s="263"/>
      <c r="G12" s="214" t="s">
        <v>34</v>
      </c>
      <c r="H12" s="269"/>
      <c r="I12" s="9" t="s">
        <v>35</v>
      </c>
      <c r="J12" s="10" t="s">
        <v>39</v>
      </c>
      <c r="K12" s="11" t="s">
        <v>42</v>
      </c>
      <c r="L12" s="236" t="s">
        <v>40</v>
      </c>
      <c r="M12" s="264"/>
      <c r="N12" s="78" t="s">
        <v>41</v>
      </c>
    </row>
    <row r="13" spans="1:16" ht="12.75">
      <c r="A13" s="12" t="s">
        <v>72</v>
      </c>
      <c r="B13" s="12"/>
      <c r="C13" s="12"/>
      <c r="D13" s="12"/>
      <c r="E13" s="272">
        <f>E15+E19+E22+E28+E30+E32+E38+E43</f>
        <v>112540000</v>
      </c>
      <c r="F13" s="273"/>
      <c r="G13" s="228">
        <f>G15+G19+G22+G28+G30+G32+G38+G43</f>
        <v>112540000</v>
      </c>
      <c r="H13" s="229"/>
      <c r="I13" s="13">
        <f>I15+I19+I22+I28+I30+I32+I38+I43</f>
        <v>34472606.79</v>
      </c>
      <c r="J13" s="14">
        <f>IF(G13=0,0,I13/G13)*100</f>
        <v>30.63142597298738</v>
      </c>
      <c r="K13" s="15">
        <f>K15+K19+K22+K28+K30+K32+K38+K43</f>
        <v>53946869.14</v>
      </c>
      <c r="L13" s="242">
        <f aca="true" t="shared" si="0" ref="L13:L59">IF(G13=0,0,K13/G13)*100</f>
        <v>47.935728754220726</v>
      </c>
      <c r="M13" s="243"/>
      <c r="N13" s="79">
        <f aca="true" t="shared" si="1" ref="N13:N62">G13-K13</f>
        <v>58593130.86</v>
      </c>
      <c r="P13" s="118"/>
    </row>
    <row r="14" spans="1:14" ht="12.75">
      <c r="A14" s="12"/>
      <c r="B14" s="12" t="s">
        <v>73</v>
      </c>
      <c r="C14" s="12"/>
      <c r="D14" s="12"/>
      <c r="E14" s="228">
        <f>E15+E19+E22+E28+E30+E32+E38</f>
        <v>109540000</v>
      </c>
      <c r="F14" s="229"/>
      <c r="G14" s="228">
        <f>G15+G19+G22+G28+G30+G32+G38</f>
        <v>109540000</v>
      </c>
      <c r="H14" s="229"/>
      <c r="I14" s="13">
        <f>I15+I19+I22+I30+I32+I38</f>
        <v>34472606.79</v>
      </c>
      <c r="J14" s="14">
        <f>IF(G14=0,0,I14/G14)*100</f>
        <v>31.47033667153551</v>
      </c>
      <c r="K14" s="15">
        <f>K15+K19+K22+K30+K32+K38</f>
        <v>53946869.14</v>
      </c>
      <c r="L14" s="238">
        <f t="shared" si="0"/>
        <v>49.24855681942669</v>
      </c>
      <c r="M14" s="239"/>
      <c r="N14" s="79">
        <f t="shared" si="1"/>
        <v>55593130.86</v>
      </c>
    </row>
    <row r="15" spans="1:14" ht="12.75">
      <c r="A15" s="16"/>
      <c r="B15" s="85" t="s">
        <v>104</v>
      </c>
      <c r="C15" s="70"/>
      <c r="D15" s="16"/>
      <c r="E15" s="228">
        <f>SUM(E16:E18)</f>
        <v>0</v>
      </c>
      <c r="F15" s="229"/>
      <c r="G15" s="228">
        <f>SUM(G16:G18)</f>
        <v>0</v>
      </c>
      <c r="H15" s="229"/>
      <c r="I15" s="13">
        <f>SUM(I16:I18)</f>
        <v>0</v>
      </c>
      <c r="J15" s="14">
        <f aca="true" t="shared" si="2" ref="J15:J62">IF(G15=0,0,I15/G15)*100</f>
        <v>0</v>
      </c>
      <c r="K15" s="13">
        <f>SUM(K16:K18)</f>
        <v>0</v>
      </c>
      <c r="L15" s="238">
        <f t="shared" si="0"/>
        <v>0</v>
      </c>
      <c r="M15" s="239"/>
      <c r="N15" s="79">
        <f t="shared" si="1"/>
        <v>0</v>
      </c>
    </row>
    <row r="16" spans="1:14" s="69" customFormat="1" ht="12.75">
      <c r="A16" s="70"/>
      <c r="B16" s="70"/>
      <c r="C16" s="70" t="s">
        <v>114</v>
      </c>
      <c r="D16" s="70"/>
      <c r="E16" s="250">
        <v>0</v>
      </c>
      <c r="F16" s="251"/>
      <c r="G16" s="250">
        <v>0</v>
      </c>
      <c r="H16" s="251"/>
      <c r="I16" s="71">
        <v>0</v>
      </c>
      <c r="J16" s="72">
        <f t="shared" si="2"/>
        <v>0</v>
      </c>
      <c r="K16" s="71">
        <v>0</v>
      </c>
      <c r="L16" s="244">
        <f t="shared" si="0"/>
        <v>0</v>
      </c>
      <c r="M16" s="245"/>
      <c r="N16" s="80">
        <f t="shared" si="1"/>
        <v>0</v>
      </c>
    </row>
    <row r="17" spans="1:14" ht="12.75">
      <c r="A17" s="4"/>
      <c r="B17" s="4"/>
      <c r="C17" s="4" t="s">
        <v>3</v>
      </c>
      <c r="D17" s="4"/>
      <c r="E17" s="199">
        <v>0</v>
      </c>
      <c r="F17" s="200"/>
      <c r="G17" s="199">
        <v>0</v>
      </c>
      <c r="H17" s="200"/>
      <c r="I17" s="17">
        <v>0</v>
      </c>
      <c r="J17" s="14">
        <f t="shared" si="2"/>
        <v>0</v>
      </c>
      <c r="K17" s="17">
        <v>0</v>
      </c>
      <c r="L17" s="238">
        <f t="shared" si="0"/>
        <v>0</v>
      </c>
      <c r="M17" s="239"/>
      <c r="N17" s="81">
        <f t="shared" si="1"/>
        <v>0</v>
      </c>
    </row>
    <row r="18" spans="1:14" ht="12.75">
      <c r="A18" s="4"/>
      <c r="B18" s="4"/>
      <c r="C18" s="4" t="s">
        <v>43</v>
      </c>
      <c r="D18" s="4"/>
      <c r="E18" s="199">
        <v>0</v>
      </c>
      <c r="F18" s="200"/>
      <c r="G18" s="199">
        <v>0</v>
      </c>
      <c r="H18" s="200"/>
      <c r="I18" s="17">
        <v>0</v>
      </c>
      <c r="J18" s="14">
        <f t="shared" si="2"/>
        <v>0</v>
      </c>
      <c r="K18" s="17">
        <v>0</v>
      </c>
      <c r="L18" s="238">
        <f t="shared" si="0"/>
        <v>0</v>
      </c>
      <c r="M18" s="239"/>
      <c r="N18" s="81">
        <f t="shared" si="1"/>
        <v>0</v>
      </c>
    </row>
    <row r="19" spans="1:14" ht="12.75">
      <c r="A19" s="16"/>
      <c r="B19" s="85" t="s">
        <v>64</v>
      </c>
      <c r="C19" s="16"/>
      <c r="D19" s="16"/>
      <c r="E19" s="228">
        <f>E20+E21</f>
        <v>0</v>
      </c>
      <c r="F19" s="229"/>
      <c r="G19" s="248">
        <f>G20+G21</f>
        <v>0</v>
      </c>
      <c r="H19" s="249"/>
      <c r="I19" s="13">
        <f>I20+I21</f>
        <v>0</v>
      </c>
      <c r="J19" s="14">
        <f t="shared" si="2"/>
        <v>0</v>
      </c>
      <c r="K19" s="13">
        <f>K20+K21</f>
        <v>0</v>
      </c>
      <c r="L19" s="238">
        <f t="shared" si="0"/>
        <v>0</v>
      </c>
      <c r="M19" s="239"/>
      <c r="N19" s="79">
        <f t="shared" si="1"/>
        <v>0</v>
      </c>
    </row>
    <row r="20" spans="1:14" ht="12.75">
      <c r="A20" s="4"/>
      <c r="B20" s="4"/>
      <c r="C20" s="4" t="s">
        <v>4</v>
      </c>
      <c r="D20" s="4"/>
      <c r="E20" s="199">
        <v>0</v>
      </c>
      <c r="F20" s="200"/>
      <c r="G20" s="199">
        <v>0</v>
      </c>
      <c r="H20" s="200"/>
      <c r="I20" s="13">
        <v>0</v>
      </c>
      <c r="J20" s="14">
        <f t="shared" si="2"/>
        <v>0</v>
      </c>
      <c r="K20" s="17">
        <v>0</v>
      </c>
      <c r="L20" s="238">
        <f t="shared" si="0"/>
        <v>0</v>
      </c>
      <c r="M20" s="239"/>
      <c r="N20" s="81">
        <f t="shared" si="1"/>
        <v>0</v>
      </c>
    </row>
    <row r="21" spans="1:14" ht="12.75">
      <c r="A21" s="4"/>
      <c r="B21" s="4"/>
      <c r="C21" s="4" t="s">
        <v>5</v>
      </c>
      <c r="D21" s="4"/>
      <c r="E21" s="199">
        <v>0</v>
      </c>
      <c r="F21" s="200"/>
      <c r="G21" s="199">
        <v>0</v>
      </c>
      <c r="H21" s="200"/>
      <c r="I21" s="17">
        <v>0</v>
      </c>
      <c r="J21" s="14">
        <f t="shared" si="2"/>
        <v>0</v>
      </c>
      <c r="K21" s="17">
        <v>0</v>
      </c>
      <c r="L21" s="238">
        <f t="shared" si="0"/>
        <v>0</v>
      </c>
      <c r="M21" s="239"/>
      <c r="N21" s="81">
        <f t="shared" si="1"/>
        <v>0</v>
      </c>
    </row>
    <row r="22" spans="1:14" ht="12.75">
      <c r="A22" s="16"/>
      <c r="B22" s="86" t="s">
        <v>105</v>
      </c>
      <c r="C22" s="16"/>
      <c r="D22" s="16"/>
      <c r="E22" s="228">
        <f>SUM(E23:E27)</f>
        <v>6180000</v>
      </c>
      <c r="F22" s="229"/>
      <c r="G22" s="248">
        <f>SUM(G23:G27)</f>
        <v>6180000</v>
      </c>
      <c r="H22" s="249"/>
      <c r="I22" s="13">
        <f>SUM(I23:I27)</f>
        <v>514461.78</v>
      </c>
      <c r="J22" s="14">
        <f t="shared" si="2"/>
        <v>8.32462427184466</v>
      </c>
      <c r="K22" s="13">
        <f>SUM(K23:K27)</f>
        <v>5630711.69</v>
      </c>
      <c r="L22" s="238">
        <f t="shared" si="0"/>
        <v>91.11183964401295</v>
      </c>
      <c r="M22" s="239"/>
      <c r="N22" s="79">
        <f t="shared" si="1"/>
        <v>549288.3099999996</v>
      </c>
    </row>
    <row r="23" spans="1:14" ht="12.75">
      <c r="A23" s="4"/>
      <c r="B23" s="4"/>
      <c r="C23" s="4" t="s">
        <v>6</v>
      </c>
      <c r="D23" s="4"/>
      <c r="E23" s="199">
        <v>0</v>
      </c>
      <c r="F23" s="200"/>
      <c r="G23" s="199">
        <v>0</v>
      </c>
      <c r="H23" s="200"/>
      <c r="I23" s="17">
        <v>0</v>
      </c>
      <c r="J23" s="14">
        <f t="shared" si="2"/>
        <v>0</v>
      </c>
      <c r="K23" s="17">
        <v>0</v>
      </c>
      <c r="L23" s="238">
        <f t="shared" si="0"/>
        <v>0</v>
      </c>
      <c r="M23" s="239"/>
      <c r="N23" s="81">
        <f t="shared" si="1"/>
        <v>0</v>
      </c>
    </row>
    <row r="24" spans="1:14" ht="12.75">
      <c r="A24" s="4"/>
      <c r="B24" s="4"/>
      <c r="C24" s="4" t="s">
        <v>7</v>
      </c>
      <c r="D24" s="4"/>
      <c r="E24" s="199">
        <v>6180000</v>
      </c>
      <c r="F24" s="200"/>
      <c r="G24" s="199">
        <v>6180000</v>
      </c>
      <c r="H24" s="200"/>
      <c r="I24" s="17">
        <v>514461.78</v>
      </c>
      <c r="J24" s="14">
        <f t="shared" si="2"/>
        <v>8.32462427184466</v>
      </c>
      <c r="K24" s="17">
        <v>5630711.69</v>
      </c>
      <c r="L24" s="238">
        <f t="shared" si="0"/>
        <v>91.11183964401295</v>
      </c>
      <c r="M24" s="239"/>
      <c r="N24" s="81">
        <f t="shared" si="1"/>
        <v>549288.3099999996</v>
      </c>
    </row>
    <row r="25" spans="1:14" ht="12.75">
      <c r="A25" s="4"/>
      <c r="B25" s="4"/>
      <c r="C25" s="4" t="s">
        <v>8</v>
      </c>
      <c r="D25" s="4"/>
      <c r="E25" s="199">
        <v>0</v>
      </c>
      <c r="F25" s="200"/>
      <c r="G25" s="199">
        <v>0</v>
      </c>
      <c r="H25" s="200"/>
      <c r="I25" s="17">
        <v>0</v>
      </c>
      <c r="J25" s="14">
        <f t="shared" si="2"/>
        <v>0</v>
      </c>
      <c r="K25" s="17">
        <v>0</v>
      </c>
      <c r="L25" s="238">
        <f t="shared" si="0"/>
        <v>0</v>
      </c>
      <c r="M25" s="239"/>
      <c r="N25" s="81">
        <f t="shared" si="1"/>
        <v>0</v>
      </c>
    </row>
    <row r="26" spans="1:14" ht="12.75">
      <c r="A26" s="4"/>
      <c r="B26" s="4"/>
      <c r="C26" s="4" t="s">
        <v>95</v>
      </c>
      <c r="D26" s="4"/>
      <c r="E26" s="199">
        <v>0</v>
      </c>
      <c r="F26" s="200"/>
      <c r="G26" s="199">
        <v>0</v>
      </c>
      <c r="H26" s="200"/>
      <c r="I26" s="17">
        <v>0</v>
      </c>
      <c r="J26" s="14">
        <f>IF(G26=0,0,I26/G26)*100</f>
        <v>0</v>
      </c>
      <c r="K26" s="17">
        <v>0</v>
      </c>
      <c r="L26" s="238">
        <f t="shared" si="0"/>
        <v>0</v>
      </c>
      <c r="M26" s="239"/>
      <c r="N26" s="81">
        <f>G26-K26</f>
        <v>0</v>
      </c>
    </row>
    <row r="27" spans="1:14" ht="12.75">
      <c r="A27" s="4"/>
      <c r="B27" s="4"/>
      <c r="C27" s="4" t="s">
        <v>9</v>
      </c>
      <c r="D27" s="4"/>
      <c r="E27" s="250">
        <v>0</v>
      </c>
      <c r="F27" s="251"/>
      <c r="G27" s="250">
        <v>0</v>
      </c>
      <c r="H27" s="251"/>
      <c r="I27" s="17">
        <v>0</v>
      </c>
      <c r="J27" s="14">
        <f t="shared" si="2"/>
        <v>0</v>
      </c>
      <c r="K27" s="17">
        <v>0</v>
      </c>
      <c r="L27" s="238">
        <f t="shared" si="0"/>
        <v>0</v>
      </c>
      <c r="M27" s="239"/>
      <c r="N27" s="81">
        <f t="shared" si="1"/>
        <v>0</v>
      </c>
    </row>
    <row r="28" spans="1:14" ht="12.75">
      <c r="A28" s="16"/>
      <c r="B28" s="85" t="s">
        <v>65</v>
      </c>
      <c r="C28" s="16"/>
      <c r="D28" s="16"/>
      <c r="E28" s="228">
        <v>0</v>
      </c>
      <c r="F28" s="229"/>
      <c r="G28" s="228">
        <v>0</v>
      </c>
      <c r="H28" s="229"/>
      <c r="I28" s="13">
        <f>SUM(I29:I29)</f>
        <v>0</v>
      </c>
      <c r="J28" s="14">
        <f t="shared" si="2"/>
        <v>0</v>
      </c>
      <c r="K28" s="13">
        <f>SUM(K29:K29)</f>
        <v>0</v>
      </c>
      <c r="L28" s="238">
        <f t="shared" si="0"/>
        <v>0</v>
      </c>
      <c r="M28" s="239"/>
      <c r="N28" s="79">
        <f t="shared" si="1"/>
        <v>0</v>
      </c>
    </row>
    <row r="29" spans="1:14" ht="12.75">
      <c r="A29" s="4"/>
      <c r="B29" s="4"/>
      <c r="C29" s="4" t="s">
        <v>10</v>
      </c>
      <c r="D29" s="4"/>
      <c r="E29" s="199">
        <v>0</v>
      </c>
      <c r="F29" s="200"/>
      <c r="G29" s="199">
        <v>0</v>
      </c>
      <c r="H29" s="200"/>
      <c r="I29" s="17">
        <v>0</v>
      </c>
      <c r="J29" s="14">
        <f t="shared" si="2"/>
        <v>0</v>
      </c>
      <c r="K29" s="17">
        <v>0</v>
      </c>
      <c r="L29" s="238">
        <f t="shared" si="0"/>
        <v>0</v>
      </c>
      <c r="M29" s="239"/>
      <c r="N29" s="81">
        <f t="shared" si="1"/>
        <v>0</v>
      </c>
    </row>
    <row r="30" spans="1:14" ht="12.75">
      <c r="A30" s="16"/>
      <c r="B30" s="86" t="s">
        <v>106</v>
      </c>
      <c r="C30" s="16"/>
      <c r="D30" s="16"/>
      <c r="E30" s="228">
        <f>E31</f>
        <v>0</v>
      </c>
      <c r="F30" s="229"/>
      <c r="G30" s="248">
        <f>G31</f>
        <v>0</v>
      </c>
      <c r="H30" s="249"/>
      <c r="I30" s="13">
        <f>I31</f>
        <v>0</v>
      </c>
      <c r="J30" s="14">
        <f t="shared" si="2"/>
        <v>0</v>
      </c>
      <c r="K30" s="13">
        <f>K31</f>
        <v>0</v>
      </c>
      <c r="L30" s="238">
        <f t="shared" si="0"/>
        <v>0</v>
      </c>
      <c r="M30" s="239"/>
      <c r="N30" s="79">
        <f t="shared" si="1"/>
        <v>0</v>
      </c>
    </row>
    <row r="31" spans="1:14" ht="12.75">
      <c r="A31" s="4"/>
      <c r="B31" s="4"/>
      <c r="C31" s="4" t="s">
        <v>11</v>
      </c>
      <c r="D31" s="4"/>
      <c r="E31" s="199">
        <v>0</v>
      </c>
      <c r="F31" s="200"/>
      <c r="G31" s="199">
        <v>0</v>
      </c>
      <c r="H31" s="200"/>
      <c r="I31" s="17">
        <v>0</v>
      </c>
      <c r="J31" s="14">
        <f t="shared" si="2"/>
        <v>0</v>
      </c>
      <c r="K31" s="17">
        <v>0</v>
      </c>
      <c r="L31" s="238">
        <f t="shared" si="0"/>
        <v>0</v>
      </c>
      <c r="M31" s="239"/>
      <c r="N31" s="81">
        <f t="shared" si="1"/>
        <v>0</v>
      </c>
    </row>
    <row r="32" spans="1:14" ht="12.75">
      <c r="A32" s="16"/>
      <c r="B32" s="85" t="s">
        <v>107</v>
      </c>
      <c r="C32" s="16"/>
      <c r="D32" s="16"/>
      <c r="E32" s="228">
        <f>SUM(E33:E37)</f>
        <v>103000000</v>
      </c>
      <c r="F32" s="229"/>
      <c r="G32" s="248">
        <f>SUM(G33:G37)</f>
        <v>103000000</v>
      </c>
      <c r="H32" s="249"/>
      <c r="I32" s="13">
        <f>SUM(I33:I37)</f>
        <v>33957090.01</v>
      </c>
      <c r="J32" s="14">
        <f t="shared" si="2"/>
        <v>32.968048553398056</v>
      </c>
      <c r="K32" s="13">
        <f>SUM(K33:K37)</f>
        <v>48301791.92</v>
      </c>
      <c r="L32" s="238">
        <f t="shared" si="0"/>
        <v>46.89494361165048</v>
      </c>
      <c r="M32" s="239"/>
      <c r="N32" s="79">
        <f t="shared" si="1"/>
        <v>54698208.08</v>
      </c>
    </row>
    <row r="33" spans="1:14" ht="12.75">
      <c r="A33" s="4"/>
      <c r="B33" s="4"/>
      <c r="C33" s="4" t="s">
        <v>12</v>
      </c>
      <c r="D33" s="4"/>
      <c r="E33" s="199">
        <v>0</v>
      </c>
      <c r="F33" s="200"/>
      <c r="G33" s="199">
        <v>0</v>
      </c>
      <c r="H33" s="200"/>
      <c r="I33" s="17">
        <v>0</v>
      </c>
      <c r="J33" s="14">
        <f t="shared" si="2"/>
        <v>0</v>
      </c>
      <c r="K33" s="17">
        <v>0</v>
      </c>
      <c r="L33" s="238">
        <f t="shared" si="0"/>
        <v>0</v>
      </c>
      <c r="M33" s="239"/>
      <c r="N33" s="81">
        <f t="shared" si="1"/>
        <v>0</v>
      </c>
    </row>
    <row r="34" spans="1:14" ht="12.75">
      <c r="A34" s="4"/>
      <c r="B34" s="4"/>
      <c r="C34" s="4" t="s">
        <v>13</v>
      </c>
      <c r="D34" s="4"/>
      <c r="E34" s="246">
        <v>0</v>
      </c>
      <c r="F34" s="247"/>
      <c r="G34" s="246">
        <v>0</v>
      </c>
      <c r="H34" s="247"/>
      <c r="I34" s="17">
        <v>0</v>
      </c>
      <c r="J34" s="14">
        <f t="shared" si="2"/>
        <v>0</v>
      </c>
      <c r="K34" s="17">
        <v>0</v>
      </c>
      <c r="L34" s="238">
        <f t="shared" si="0"/>
        <v>0</v>
      </c>
      <c r="M34" s="239"/>
      <c r="N34" s="81">
        <f t="shared" si="1"/>
        <v>0</v>
      </c>
    </row>
    <row r="35" spans="1:14" ht="12.75">
      <c r="A35" s="4"/>
      <c r="B35" s="4"/>
      <c r="C35" s="4" t="s">
        <v>14</v>
      </c>
      <c r="D35" s="4"/>
      <c r="E35" s="199">
        <v>0</v>
      </c>
      <c r="F35" s="200"/>
      <c r="G35" s="199">
        <v>0</v>
      </c>
      <c r="H35" s="200"/>
      <c r="I35" s="17">
        <v>0</v>
      </c>
      <c r="J35" s="14">
        <f t="shared" si="2"/>
        <v>0</v>
      </c>
      <c r="K35" s="17">
        <v>0</v>
      </c>
      <c r="L35" s="238">
        <f t="shared" si="0"/>
        <v>0</v>
      </c>
      <c r="M35" s="239"/>
      <c r="N35" s="81">
        <f t="shared" si="1"/>
        <v>0</v>
      </c>
    </row>
    <row r="36" spans="1:14" ht="12.75">
      <c r="A36" s="4"/>
      <c r="B36" s="4"/>
      <c r="C36" s="4" t="s">
        <v>130</v>
      </c>
      <c r="D36" s="4"/>
      <c r="E36" s="199">
        <v>103000000</v>
      </c>
      <c r="F36" s="200"/>
      <c r="G36" s="199">
        <v>103000000</v>
      </c>
      <c r="H36" s="200"/>
      <c r="I36" s="17">
        <v>33957090.01</v>
      </c>
      <c r="J36" s="14">
        <f t="shared" si="2"/>
        <v>32.968048553398056</v>
      </c>
      <c r="K36" s="17">
        <v>48301791.92</v>
      </c>
      <c r="L36" s="238">
        <f t="shared" si="0"/>
        <v>46.89494361165048</v>
      </c>
      <c r="M36" s="239"/>
      <c r="N36" s="81">
        <f t="shared" si="1"/>
        <v>54698208.08</v>
      </c>
    </row>
    <row r="37" spans="1:14" ht="12.75">
      <c r="A37" s="4"/>
      <c r="B37" s="4"/>
      <c r="C37" s="4" t="s">
        <v>15</v>
      </c>
      <c r="D37" s="4"/>
      <c r="E37" s="199">
        <v>0</v>
      </c>
      <c r="F37" s="200"/>
      <c r="G37" s="199">
        <v>0</v>
      </c>
      <c r="H37" s="200"/>
      <c r="I37" s="17">
        <v>0</v>
      </c>
      <c r="J37" s="14">
        <f t="shared" si="2"/>
        <v>0</v>
      </c>
      <c r="K37" s="17">
        <v>0</v>
      </c>
      <c r="L37" s="238">
        <f t="shared" si="0"/>
        <v>0</v>
      </c>
      <c r="M37" s="239"/>
      <c r="N37" s="81">
        <f t="shared" si="1"/>
        <v>0</v>
      </c>
    </row>
    <row r="38" spans="1:14" ht="12.75">
      <c r="A38" s="16"/>
      <c r="B38" s="85" t="s">
        <v>108</v>
      </c>
      <c r="C38" s="16"/>
      <c r="D38" s="16"/>
      <c r="E38" s="228">
        <f>SUM(E39:E42)</f>
        <v>360000</v>
      </c>
      <c r="F38" s="229"/>
      <c r="G38" s="248">
        <f>SUM(G39:G42)</f>
        <v>360000</v>
      </c>
      <c r="H38" s="249"/>
      <c r="I38" s="13">
        <f>SUM(I39:I42)</f>
        <v>1055</v>
      </c>
      <c r="J38" s="14">
        <f t="shared" si="2"/>
        <v>0.29305555555555557</v>
      </c>
      <c r="K38" s="13">
        <f>SUM(K39:K42)</f>
        <v>14365.53</v>
      </c>
      <c r="L38" s="238">
        <f t="shared" si="0"/>
        <v>3.990425</v>
      </c>
      <c r="M38" s="239"/>
      <c r="N38" s="79">
        <f t="shared" si="1"/>
        <v>345634.47</v>
      </c>
    </row>
    <row r="39" spans="1:14" ht="12.75">
      <c r="A39" s="4"/>
      <c r="B39" s="4"/>
      <c r="C39" s="4" t="s">
        <v>129</v>
      </c>
      <c r="D39" s="4"/>
      <c r="E39" s="199">
        <v>60000</v>
      </c>
      <c r="F39" s="200"/>
      <c r="G39" s="199">
        <v>60000</v>
      </c>
      <c r="H39" s="200"/>
      <c r="I39" s="17">
        <v>1055</v>
      </c>
      <c r="J39" s="14">
        <f t="shared" si="2"/>
        <v>1.7583333333333333</v>
      </c>
      <c r="K39" s="17">
        <v>14365.53</v>
      </c>
      <c r="L39" s="238">
        <f t="shared" si="0"/>
        <v>23.94255</v>
      </c>
      <c r="M39" s="239"/>
      <c r="N39" s="81">
        <f t="shared" si="1"/>
        <v>45634.47</v>
      </c>
    </row>
    <row r="40" spans="1:14" ht="12.75">
      <c r="A40" s="4"/>
      <c r="B40" s="4"/>
      <c r="C40" s="4" t="s">
        <v>16</v>
      </c>
      <c r="D40" s="4"/>
      <c r="E40" s="199">
        <v>0</v>
      </c>
      <c r="F40" s="200"/>
      <c r="G40" s="199">
        <v>0</v>
      </c>
      <c r="H40" s="200"/>
      <c r="I40" s="17">
        <v>0</v>
      </c>
      <c r="J40" s="14">
        <f t="shared" si="2"/>
        <v>0</v>
      </c>
      <c r="K40" s="17">
        <v>0</v>
      </c>
      <c r="L40" s="238">
        <f t="shared" si="0"/>
        <v>0</v>
      </c>
      <c r="M40" s="239"/>
      <c r="N40" s="81">
        <f t="shared" si="1"/>
        <v>0</v>
      </c>
    </row>
    <row r="41" spans="1:14" ht="12.75">
      <c r="A41" s="4"/>
      <c r="B41" s="4"/>
      <c r="C41" s="4" t="s">
        <v>17</v>
      </c>
      <c r="D41" s="4"/>
      <c r="E41" s="199">
        <v>0</v>
      </c>
      <c r="F41" s="200"/>
      <c r="G41" s="199">
        <v>0</v>
      </c>
      <c r="H41" s="200"/>
      <c r="I41" s="17">
        <v>0</v>
      </c>
      <c r="J41" s="14">
        <f t="shared" si="2"/>
        <v>0</v>
      </c>
      <c r="K41" s="17">
        <v>0</v>
      </c>
      <c r="L41" s="238">
        <f t="shared" si="0"/>
        <v>0</v>
      </c>
      <c r="M41" s="239"/>
      <c r="N41" s="81">
        <f t="shared" si="1"/>
        <v>0</v>
      </c>
    </row>
    <row r="42" spans="1:14" s="69" customFormat="1" ht="12.75">
      <c r="A42" s="70"/>
      <c r="B42" s="70"/>
      <c r="C42" s="70" t="s">
        <v>90</v>
      </c>
      <c r="D42" s="70"/>
      <c r="E42" s="250">
        <v>300000</v>
      </c>
      <c r="F42" s="251"/>
      <c r="G42" s="250">
        <v>300000</v>
      </c>
      <c r="H42" s="251"/>
      <c r="I42" s="71">
        <v>0</v>
      </c>
      <c r="J42" s="72">
        <f t="shared" si="2"/>
        <v>0</v>
      </c>
      <c r="K42" s="71">
        <v>0</v>
      </c>
      <c r="L42" s="244">
        <f t="shared" si="0"/>
        <v>0</v>
      </c>
      <c r="M42" s="245"/>
      <c r="N42" s="80">
        <f t="shared" si="1"/>
        <v>300000</v>
      </c>
    </row>
    <row r="43" spans="2:14" ht="12.75">
      <c r="B43" s="12" t="s">
        <v>88</v>
      </c>
      <c r="C43" s="12"/>
      <c r="D43" s="12"/>
      <c r="E43" s="228">
        <f>E44+E47+E50+E52+E57</f>
        <v>3000000</v>
      </c>
      <c r="F43" s="229"/>
      <c r="G43" s="228">
        <f>G44+G47+G50+G52+G57</f>
        <v>3000000</v>
      </c>
      <c r="H43" s="229"/>
      <c r="I43" s="13">
        <f>I44+I47+I50+I52+I57</f>
        <v>0</v>
      </c>
      <c r="J43" s="14">
        <f t="shared" si="2"/>
        <v>0</v>
      </c>
      <c r="K43" s="13">
        <f>K44+K47+K50+K52+K57</f>
        <v>0</v>
      </c>
      <c r="L43" s="238">
        <f t="shared" si="0"/>
        <v>0</v>
      </c>
      <c r="M43" s="239"/>
      <c r="N43" s="79">
        <f t="shared" si="1"/>
        <v>3000000</v>
      </c>
    </row>
    <row r="44" spans="1:14" ht="12.75">
      <c r="A44" s="16"/>
      <c r="B44" s="16" t="s">
        <v>66</v>
      </c>
      <c r="C44" s="16"/>
      <c r="D44" s="16"/>
      <c r="E44" s="228">
        <f>E45+E46</f>
        <v>0</v>
      </c>
      <c r="F44" s="229"/>
      <c r="G44" s="248">
        <f>G45+G46</f>
        <v>0</v>
      </c>
      <c r="H44" s="249"/>
      <c r="I44" s="13">
        <f>I45+I46</f>
        <v>0</v>
      </c>
      <c r="J44" s="14">
        <f t="shared" si="2"/>
        <v>0</v>
      </c>
      <c r="K44" s="13">
        <f>K45+K46</f>
        <v>0</v>
      </c>
      <c r="L44" s="238">
        <f t="shared" si="0"/>
        <v>0</v>
      </c>
      <c r="M44" s="239"/>
      <c r="N44" s="79">
        <f t="shared" si="1"/>
        <v>0</v>
      </c>
    </row>
    <row r="45" spans="1:14" ht="12.75">
      <c r="A45" s="4"/>
      <c r="B45" s="4"/>
      <c r="C45" s="4" t="s">
        <v>18</v>
      </c>
      <c r="D45" s="4"/>
      <c r="E45" s="199">
        <v>0</v>
      </c>
      <c r="F45" s="200"/>
      <c r="G45" s="199">
        <v>0</v>
      </c>
      <c r="H45" s="200"/>
      <c r="I45" s="13">
        <v>0</v>
      </c>
      <c r="J45" s="14">
        <f t="shared" si="2"/>
        <v>0</v>
      </c>
      <c r="K45" s="17">
        <v>0</v>
      </c>
      <c r="L45" s="238">
        <f t="shared" si="0"/>
        <v>0</v>
      </c>
      <c r="M45" s="239"/>
      <c r="N45" s="81">
        <f t="shared" si="1"/>
        <v>0</v>
      </c>
    </row>
    <row r="46" spans="1:14" ht="12.75">
      <c r="A46" s="4"/>
      <c r="B46" s="4"/>
      <c r="C46" s="4" t="s">
        <v>19</v>
      </c>
      <c r="D46" s="4"/>
      <c r="E46" s="199">
        <v>0</v>
      </c>
      <c r="F46" s="200"/>
      <c r="G46" s="199">
        <v>0</v>
      </c>
      <c r="H46" s="200"/>
      <c r="I46" s="17">
        <v>0</v>
      </c>
      <c r="J46" s="14">
        <f t="shared" si="2"/>
        <v>0</v>
      </c>
      <c r="K46" s="17">
        <v>0</v>
      </c>
      <c r="L46" s="238">
        <f t="shared" si="0"/>
        <v>0</v>
      </c>
      <c r="M46" s="239"/>
      <c r="N46" s="81">
        <f t="shared" si="1"/>
        <v>0</v>
      </c>
    </row>
    <row r="47" spans="1:14" ht="12.75">
      <c r="A47" s="16"/>
      <c r="B47" s="16" t="s">
        <v>67</v>
      </c>
      <c r="C47" s="16"/>
      <c r="D47" s="16"/>
      <c r="E47" s="228">
        <f>E48+E49</f>
        <v>0</v>
      </c>
      <c r="F47" s="229"/>
      <c r="G47" s="228">
        <f>G48+G49</f>
        <v>0</v>
      </c>
      <c r="H47" s="229"/>
      <c r="I47" s="13">
        <f>I48+I49</f>
        <v>0</v>
      </c>
      <c r="J47" s="14">
        <f t="shared" si="2"/>
        <v>0</v>
      </c>
      <c r="K47" s="13">
        <f>K48+K49</f>
        <v>0</v>
      </c>
      <c r="L47" s="238">
        <f t="shared" si="0"/>
        <v>0</v>
      </c>
      <c r="M47" s="239"/>
      <c r="N47" s="79">
        <f t="shared" si="1"/>
        <v>0</v>
      </c>
    </row>
    <row r="48" spans="1:14" ht="12.75">
      <c r="A48" s="4"/>
      <c r="B48" s="4"/>
      <c r="C48" s="4" t="s">
        <v>26</v>
      </c>
      <c r="D48" s="4"/>
      <c r="E48" s="199">
        <v>0</v>
      </c>
      <c r="F48" s="200"/>
      <c r="G48" s="199">
        <v>0</v>
      </c>
      <c r="H48" s="200"/>
      <c r="I48" s="13">
        <v>0</v>
      </c>
      <c r="J48" s="14">
        <f t="shared" si="2"/>
        <v>0</v>
      </c>
      <c r="K48" s="17">
        <v>0</v>
      </c>
      <c r="L48" s="238">
        <f t="shared" si="0"/>
        <v>0</v>
      </c>
      <c r="M48" s="239"/>
      <c r="N48" s="81">
        <f t="shared" si="1"/>
        <v>0</v>
      </c>
    </row>
    <row r="49" spans="1:14" ht="12.75">
      <c r="A49" s="4"/>
      <c r="B49" s="4"/>
      <c r="C49" s="4" t="s">
        <v>27</v>
      </c>
      <c r="D49" s="4"/>
      <c r="E49" s="199">
        <v>0</v>
      </c>
      <c r="F49" s="200"/>
      <c r="G49" s="199">
        <v>0</v>
      </c>
      <c r="H49" s="200"/>
      <c r="I49" s="13">
        <v>0</v>
      </c>
      <c r="J49" s="14">
        <f t="shared" si="2"/>
        <v>0</v>
      </c>
      <c r="K49" s="17">
        <v>0</v>
      </c>
      <c r="L49" s="238">
        <f t="shared" si="0"/>
        <v>0</v>
      </c>
      <c r="M49" s="239"/>
      <c r="N49" s="81">
        <f t="shared" si="1"/>
        <v>0</v>
      </c>
    </row>
    <row r="50" spans="1:14" ht="12.75">
      <c r="A50" s="16"/>
      <c r="B50" s="16" t="s">
        <v>68</v>
      </c>
      <c r="C50" s="16"/>
      <c r="D50" s="16"/>
      <c r="E50" s="228">
        <f>E51</f>
        <v>0</v>
      </c>
      <c r="F50" s="229"/>
      <c r="G50" s="228">
        <f>G51</f>
        <v>0</v>
      </c>
      <c r="H50" s="229"/>
      <c r="I50" s="13">
        <v>0</v>
      </c>
      <c r="J50" s="14">
        <f t="shared" si="2"/>
        <v>0</v>
      </c>
      <c r="K50" s="13">
        <f>K51</f>
        <v>0</v>
      </c>
      <c r="L50" s="238">
        <f t="shared" si="0"/>
        <v>0</v>
      </c>
      <c r="M50" s="239"/>
      <c r="N50" s="79">
        <f t="shared" si="1"/>
        <v>0</v>
      </c>
    </row>
    <row r="51" spans="1:14" ht="12.75">
      <c r="A51" s="4"/>
      <c r="B51" s="4"/>
      <c r="C51" s="4" t="s">
        <v>53</v>
      </c>
      <c r="D51" s="4"/>
      <c r="E51" s="199">
        <v>0</v>
      </c>
      <c r="F51" s="200"/>
      <c r="G51" s="199">
        <v>0</v>
      </c>
      <c r="H51" s="200"/>
      <c r="I51" s="17">
        <v>0</v>
      </c>
      <c r="J51" s="14">
        <f t="shared" si="2"/>
        <v>0</v>
      </c>
      <c r="K51" s="17">
        <v>0</v>
      </c>
      <c r="L51" s="238">
        <f t="shared" si="0"/>
        <v>0</v>
      </c>
      <c r="M51" s="239"/>
      <c r="N51" s="81">
        <f t="shared" si="1"/>
        <v>0</v>
      </c>
    </row>
    <row r="52" spans="1:14" ht="12.75">
      <c r="A52" s="16"/>
      <c r="B52" s="16" t="s">
        <v>69</v>
      </c>
      <c r="C52" s="16"/>
      <c r="D52" s="16"/>
      <c r="E52" s="228">
        <f>SUM(E53:E56)</f>
        <v>0</v>
      </c>
      <c r="F52" s="229"/>
      <c r="G52" s="248">
        <f>SUM(G53:G56)</f>
        <v>0</v>
      </c>
      <c r="H52" s="249"/>
      <c r="I52" s="13">
        <f>SUM(I53:I56)</f>
        <v>0</v>
      </c>
      <c r="J52" s="14">
        <f t="shared" si="2"/>
        <v>0</v>
      </c>
      <c r="K52" s="13">
        <f>SUM(K53:K56)</f>
        <v>0</v>
      </c>
      <c r="L52" s="238">
        <f t="shared" si="0"/>
        <v>0</v>
      </c>
      <c r="M52" s="239"/>
      <c r="N52" s="79">
        <f t="shared" si="1"/>
        <v>0</v>
      </c>
    </row>
    <row r="53" spans="1:14" ht="12.75">
      <c r="A53" s="4"/>
      <c r="B53" s="4"/>
      <c r="C53" s="4" t="s">
        <v>12</v>
      </c>
      <c r="D53" s="4"/>
      <c r="E53" s="199">
        <v>0</v>
      </c>
      <c r="F53" s="200"/>
      <c r="G53" s="199">
        <v>0</v>
      </c>
      <c r="H53" s="200"/>
      <c r="I53" s="17">
        <v>0</v>
      </c>
      <c r="J53" s="14">
        <f t="shared" si="2"/>
        <v>0</v>
      </c>
      <c r="K53" s="17">
        <v>0</v>
      </c>
      <c r="L53" s="238">
        <f t="shared" si="0"/>
        <v>0</v>
      </c>
      <c r="M53" s="239"/>
      <c r="N53" s="81">
        <f t="shared" si="1"/>
        <v>0</v>
      </c>
    </row>
    <row r="54" spans="1:14" ht="12.75">
      <c r="A54" s="4"/>
      <c r="B54" s="4"/>
      <c r="C54" s="4" t="s">
        <v>13</v>
      </c>
      <c r="D54" s="4"/>
      <c r="E54" s="199">
        <v>0</v>
      </c>
      <c r="F54" s="200"/>
      <c r="G54" s="199">
        <v>0</v>
      </c>
      <c r="H54" s="200"/>
      <c r="I54" s="13">
        <v>0</v>
      </c>
      <c r="J54" s="14">
        <f t="shared" si="2"/>
        <v>0</v>
      </c>
      <c r="K54" s="17">
        <v>0</v>
      </c>
      <c r="L54" s="238">
        <f t="shared" si="0"/>
        <v>0</v>
      </c>
      <c r="M54" s="239"/>
      <c r="N54" s="81">
        <f t="shared" si="1"/>
        <v>0</v>
      </c>
    </row>
    <row r="55" spans="1:14" ht="12.75">
      <c r="A55" s="4"/>
      <c r="B55" s="4"/>
      <c r="C55" s="4" t="s">
        <v>14</v>
      </c>
      <c r="D55" s="4"/>
      <c r="E55" s="199">
        <v>0</v>
      </c>
      <c r="F55" s="200"/>
      <c r="G55" s="199">
        <v>0</v>
      </c>
      <c r="H55" s="200"/>
      <c r="I55" s="17">
        <v>0</v>
      </c>
      <c r="J55" s="14">
        <f t="shared" si="2"/>
        <v>0</v>
      </c>
      <c r="K55" s="17">
        <v>0</v>
      </c>
      <c r="L55" s="238">
        <f t="shared" si="0"/>
        <v>0</v>
      </c>
      <c r="M55" s="239"/>
      <c r="N55" s="81">
        <f t="shared" si="1"/>
        <v>0</v>
      </c>
    </row>
    <row r="56" spans="1:14" ht="12.75">
      <c r="A56" s="4"/>
      <c r="B56" s="4"/>
      <c r="C56" s="4" t="s">
        <v>15</v>
      </c>
      <c r="D56" s="4"/>
      <c r="E56" s="199">
        <v>0</v>
      </c>
      <c r="F56" s="200"/>
      <c r="G56" s="199">
        <v>0</v>
      </c>
      <c r="H56" s="200"/>
      <c r="I56" s="17">
        <v>0</v>
      </c>
      <c r="J56" s="14">
        <f t="shared" si="2"/>
        <v>0</v>
      </c>
      <c r="K56" s="17">
        <v>0</v>
      </c>
      <c r="L56" s="238">
        <f t="shared" si="0"/>
        <v>0</v>
      </c>
      <c r="M56" s="239"/>
      <c r="N56" s="81">
        <f t="shared" si="1"/>
        <v>0</v>
      </c>
    </row>
    <row r="57" spans="1:14" ht="12.75">
      <c r="A57" s="16"/>
      <c r="B57" s="16" t="s">
        <v>70</v>
      </c>
      <c r="C57" s="16"/>
      <c r="D57" s="16"/>
      <c r="E57" s="228">
        <f>SUM(E58:E59)</f>
        <v>3000000</v>
      </c>
      <c r="F57" s="229"/>
      <c r="G57" s="248">
        <f>SUM(G58:G59)</f>
        <v>3000000</v>
      </c>
      <c r="H57" s="249"/>
      <c r="I57" s="13">
        <f>SUM(I58:I59)</f>
        <v>0</v>
      </c>
      <c r="J57" s="14">
        <f t="shared" si="2"/>
        <v>0</v>
      </c>
      <c r="K57" s="13">
        <f>SUM(K58:K59)</f>
        <v>0</v>
      </c>
      <c r="L57" s="238">
        <f t="shared" si="0"/>
        <v>0</v>
      </c>
      <c r="M57" s="239"/>
      <c r="N57" s="79">
        <f t="shared" si="1"/>
        <v>3000000</v>
      </c>
    </row>
    <row r="58" spans="1:14" ht="12.75">
      <c r="A58" s="4"/>
      <c r="B58" s="4"/>
      <c r="C58" s="4" t="s">
        <v>28</v>
      </c>
      <c r="D58" s="4"/>
      <c r="E58" s="199">
        <v>0</v>
      </c>
      <c r="F58" s="200"/>
      <c r="G58" s="199">
        <v>0</v>
      </c>
      <c r="H58" s="200"/>
      <c r="I58" s="13">
        <v>0</v>
      </c>
      <c r="J58" s="14">
        <f t="shared" si="2"/>
        <v>0</v>
      </c>
      <c r="K58" s="17">
        <v>0</v>
      </c>
      <c r="L58" s="238">
        <f t="shared" si="0"/>
        <v>0</v>
      </c>
      <c r="M58" s="239"/>
      <c r="N58" s="81">
        <f t="shared" si="1"/>
        <v>0</v>
      </c>
    </row>
    <row r="59" spans="1:14" ht="12.75">
      <c r="A59" s="4"/>
      <c r="B59" s="4"/>
      <c r="C59" s="4" t="s">
        <v>91</v>
      </c>
      <c r="D59" s="4"/>
      <c r="E59" s="199">
        <v>3000000</v>
      </c>
      <c r="F59" s="200"/>
      <c r="G59" s="199">
        <v>3000000</v>
      </c>
      <c r="H59" s="200"/>
      <c r="I59" s="17">
        <v>0</v>
      </c>
      <c r="J59" s="14">
        <f t="shared" si="2"/>
        <v>0</v>
      </c>
      <c r="K59" s="17">
        <v>0</v>
      </c>
      <c r="L59" s="238">
        <f t="shared" si="0"/>
        <v>0</v>
      </c>
      <c r="M59" s="239"/>
      <c r="N59" s="81">
        <f t="shared" si="1"/>
        <v>3000000</v>
      </c>
    </row>
    <row r="60" spans="1:14" ht="12.75">
      <c r="A60" s="12" t="s">
        <v>74</v>
      </c>
      <c r="B60" s="4"/>
      <c r="C60" s="4"/>
      <c r="D60" s="4"/>
      <c r="E60" s="199">
        <v>0</v>
      </c>
      <c r="F60" s="200"/>
      <c r="G60" s="199">
        <v>0</v>
      </c>
      <c r="H60" s="200"/>
      <c r="I60" s="17">
        <v>0</v>
      </c>
      <c r="J60" s="14">
        <v>0</v>
      </c>
      <c r="K60" s="17">
        <v>0</v>
      </c>
      <c r="L60" s="238">
        <v>0</v>
      </c>
      <c r="M60" s="239"/>
      <c r="N60" s="81">
        <v>0</v>
      </c>
    </row>
    <row r="61" spans="1:14" ht="12.75">
      <c r="A61" s="12"/>
      <c r="B61" s="4"/>
      <c r="C61" s="4" t="s">
        <v>94</v>
      </c>
      <c r="D61" s="4"/>
      <c r="E61" s="132"/>
      <c r="F61" s="133"/>
      <c r="G61" s="132"/>
      <c r="H61" s="133"/>
      <c r="I61" s="17"/>
      <c r="J61" s="14"/>
      <c r="K61" s="17"/>
      <c r="L61" s="246"/>
      <c r="M61" s="247"/>
      <c r="N61" s="81"/>
    </row>
    <row r="62" spans="1:14" ht="13.5" thickBot="1">
      <c r="A62" s="12"/>
      <c r="B62" s="4"/>
      <c r="C62" s="4" t="s">
        <v>96</v>
      </c>
      <c r="D62" s="4"/>
      <c r="E62" s="226">
        <v>0</v>
      </c>
      <c r="F62" s="227"/>
      <c r="G62" s="226">
        <v>0</v>
      </c>
      <c r="H62" s="227"/>
      <c r="I62" s="17">
        <v>0</v>
      </c>
      <c r="J62" s="14">
        <f t="shared" si="2"/>
        <v>0</v>
      </c>
      <c r="K62" s="17">
        <v>0</v>
      </c>
      <c r="L62" s="236">
        <f aca="true" t="shared" si="3" ref="L62:L70">IF(G62=0,0,K62/G62)*100</f>
        <v>0</v>
      </c>
      <c r="M62" s="237"/>
      <c r="N62" s="81">
        <f t="shared" si="1"/>
        <v>0</v>
      </c>
    </row>
    <row r="63" spans="1:14" s="22" customFormat="1" ht="13.5" thickBot="1">
      <c r="A63" s="91" t="s">
        <v>89</v>
      </c>
      <c r="B63" s="91"/>
      <c r="C63" s="93"/>
      <c r="D63" s="93"/>
      <c r="E63" s="232">
        <f>E14+E43</f>
        <v>112540000</v>
      </c>
      <c r="F63" s="233"/>
      <c r="G63" s="232">
        <f>G14+G43</f>
        <v>112540000</v>
      </c>
      <c r="H63" s="233"/>
      <c r="I63" s="92">
        <f>I14+I43</f>
        <v>34472606.79</v>
      </c>
      <c r="J63" s="94">
        <f aca="true" t="shared" si="4" ref="J63:J73">IF(G63=0,0,I63/G63)*100</f>
        <v>30.63142597298738</v>
      </c>
      <c r="K63" s="92">
        <f>K14+K43</f>
        <v>53946869.14</v>
      </c>
      <c r="L63" s="230">
        <f t="shared" si="3"/>
        <v>47.935728754220726</v>
      </c>
      <c r="M63" s="231"/>
      <c r="N63" s="97">
        <f>G63-K63</f>
        <v>58593130.86</v>
      </c>
    </row>
    <row r="64" spans="1:14" s="22" customFormat="1" ht="12.75">
      <c r="A64" s="24" t="s">
        <v>75</v>
      </c>
      <c r="B64" s="12"/>
      <c r="C64" s="24"/>
      <c r="D64" s="25"/>
      <c r="E64" s="195">
        <f>E65+E68</f>
        <v>0</v>
      </c>
      <c r="F64" s="196"/>
      <c r="G64" s="228">
        <f>SUM(G66:H67)</f>
        <v>0</v>
      </c>
      <c r="H64" s="229"/>
      <c r="I64" s="23">
        <f>SUM(I65+I68)</f>
        <v>0</v>
      </c>
      <c r="J64" s="14">
        <f t="shared" si="4"/>
        <v>0</v>
      </c>
      <c r="K64" s="26">
        <v>0</v>
      </c>
      <c r="L64" s="242">
        <f t="shared" si="3"/>
        <v>0</v>
      </c>
      <c r="M64" s="243"/>
      <c r="N64" s="103">
        <f>SUM(N66:N67)</f>
        <v>0</v>
      </c>
    </row>
    <row r="65" spans="1:14" s="22" customFormat="1" ht="12.75">
      <c r="A65" s="24"/>
      <c r="B65" s="16" t="s">
        <v>18</v>
      </c>
      <c r="C65" s="24"/>
      <c r="D65" s="25"/>
      <c r="E65" s="195">
        <f>SUM(E66:F67)</f>
        <v>0</v>
      </c>
      <c r="F65" s="196"/>
      <c r="G65" s="195">
        <f>SUM(G66:H67)</f>
        <v>0</v>
      </c>
      <c r="H65" s="196"/>
      <c r="I65" s="23">
        <f>SUM(I66:I67)</f>
        <v>0</v>
      </c>
      <c r="J65" s="14">
        <f t="shared" si="4"/>
        <v>0</v>
      </c>
      <c r="K65" s="26">
        <f>SUM(K66:K67)</f>
        <v>0</v>
      </c>
      <c r="L65" s="238">
        <f t="shared" si="3"/>
        <v>0</v>
      </c>
      <c r="M65" s="239"/>
      <c r="N65" s="104">
        <v>0</v>
      </c>
    </row>
    <row r="66" spans="1:14" ht="12.75">
      <c r="A66" s="12"/>
      <c r="B66" s="16"/>
      <c r="C66" s="16" t="s">
        <v>56</v>
      </c>
      <c r="D66" s="27"/>
      <c r="E66" s="197">
        <v>0</v>
      </c>
      <c r="F66" s="198"/>
      <c r="G66" s="199">
        <v>0</v>
      </c>
      <c r="H66" s="200"/>
      <c r="I66" s="23">
        <v>0</v>
      </c>
      <c r="J66" s="14">
        <f t="shared" si="4"/>
        <v>0</v>
      </c>
      <c r="K66" s="28">
        <v>0</v>
      </c>
      <c r="L66" s="238">
        <f t="shared" si="3"/>
        <v>0</v>
      </c>
      <c r="M66" s="239"/>
      <c r="N66" s="104">
        <v>0</v>
      </c>
    </row>
    <row r="67" spans="1:14" ht="12.75">
      <c r="A67" s="12"/>
      <c r="B67" s="16"/>
      <c r="C67" s="16" t="s">
        <v>57</v>
      </c>
      <c r="D67" s="27"/>
      <c r="E67" s="197">
        <v>0</v>
      </c>
      <c r="F67" s="198"/>
      <c r="G67" s="199">
        <v>0</v>
      </c>
      <c r="H67" s="200"/>
      <c r="I67" s="23">
        <v>0</v>
      </c>
      <c r="J67" s="14">
        <f t="shared" si="4"/>
        <v>0</v>
      </c>
      <c r="K67" s="28">
        <v>0</v>
      </c>
      <c r="L67" s="238">
        <f t="shared" si="3"/>
        <v>0</v>
      </c>
      <c r="M67" s="239"/>
      <c r="N67" s="104">
        <v>0</v>
      </c>
    </row>
    <row r="68" spans="1:14" ht="12.75">
      <c r="A68" s="12"/>
      <c r="B68" s="16" t="s">
        <v>19</v>
      </c>
      <c r="C68" s="24"/>
      <c r="D68" s="27"/>
      <c r="E68" s="197">
        <f>SUM(E69:E70)</f>
        <v>0</v>
      </c>
      <c r="F68" s="198"/>
      <c r="G68" s="197">
        <f>SUM(G69:G70)</f>
        <v>0</v>
      </c>
      <c r="H68" s="198"/>
      <c r="I68" s="23">
        <f>SUM(I69:I70)</f>
        <v>0</v>
      </c>
      <c r="J68" s="14">
        <f t="shared" si="4"/>
        <v>0</v>
      </c>
      <c r="K68" s="26">
        <v>0</v>
      </c>
      <c r="L68" s="238">
        <f t="shared" si="3"/>
        <v>0</v>
      </c>
      <c r="M68" s="239"/>
      <c r="N68" s="104">
        <v>0</v>
      </c>
    </row>
    <row r="69" spans="1:14" ht="12.75">
      <c r="A69" s="12"/>
      <c r="B69" s="16"/>
      <c r="C69" s="16" t="s">
        <v>56</v>
      </c>
      <c r="D69" s="27"/>
      <c r="E69" s="197">
        <v>0</v>
      </c>
      <c r="F69" s="198"/>
      <c r="G69" s="199">
        <v>0</v>
      </c>
      <c r="H69" s="200"/>
      <c r="I69" s="23">
        <v>0</v>
      </c>
      <c r="J69" s="14">
        <f t="shared" si="4"/>
        <v>0</v>
      </c>
      <c r="K69" s="28">
        <v>0</v>
      </c>
      <c r="L69" s="238">
        <f t="shared" si="3"/>
        <v>0</v>
      </c>
      <c r="M69" s="239"/>
      <c r="N69" s="104">
        <v>0</v>
      </c>
    </row>
    <row r="70" spans="1:14" ht="12.75">
      <c r="A70" s="33"/>
      <c r="B70" s="29"/>
      <c r="C70" s="29" t="s">
        <v>57</v>
      </c>
      <c r="D70" s="30"/>
      <c r="E70" s="280">
        <v>0</v>
      </c>
      <c r="F70" s="281"/>
      <c r="G70" s="282">
        <v>0</v>
      </c>
      <c r="H70" s="283"/>
      <c r="I70" s="23">
        <v>0</v>
      </c>
      <c r="J70" s="31">
        <f t="shared" si="4"/>
        <v>0</v>
      </c>
      <c r="K70" s="32">
        <v>0</v>
      </c>
      <c r="L70" s="240">
        <f t="shared" si="3"/>
        <v>0</v>
      </c>
      <c r="M70" s="241"/>
      <c r="N70" s="105">
        <v>0</v>
      </c>
    </row>
    <row r="71" spans="1:14" s="22" customFormat="1" ht="12.75" customHeight="1">
      <c r="A71" s="33" t="s">
        <v>76</v>
      </c>
      <c r="B71" s="33"/>
      <c r="C71" s="34"/>
      <c r="D71" s="35"/>
      <c r="E71" s="201">
        <f>E63+E64</f>
        <v>112540000</v>
      </c>
      <c r="F71" s="202"/>
      <c r="G71" s="201">
        <f>G63+G64</f>
        <v>112540000</v>
      </c>
      <c r="H71" s="202"/>
      <c r="I71" s="20">
        <f>I63+I64</f>
        <v>34472606.79</v>
      </c>
      <c r="J71" s="21">
        <f t="shared" si="4"/>
        <v>30.63142597298738</v>
      </c>
      <c r="K71" s="36">
        <f>K63+K64</f>
        <v>53946869.14</v>
      </c>
      <c r="L71" s="234">
        <f>L63+L64</f>
        <v>47.935728754220726</v>
      </c>
      <c r="M71" s="235"/>
      <c r="N71" s="82">
        <f>N63+N64</f>
        <v>58593130.86</v>
      </c>
    </row>
    <row r="72" spans="1:14" ht="12.75">
      <c r="A72" s="18" t="s">
        <v>77</v>
      </c>
      <c r="B72" s="37"/>
      <c r="C72" s="38"/>
      <c r="D72" s="38"/>
      <c r="E72" s="208">
        <v>5750000</v>
      </c>
      <c r="F72" s="209"/>
      <c r="G72" s="224">
        <v>5750000</v>
      </c>
      <c r="H72" s="225"/>
      <c r="I72" s="39"/>
      <c r="J72" s="40"/>
      <c r="K72" s="41">
        <f>IF(K71&lt;K107,K107-K71,0)</f>
        <v>0</v>
      </c>
      <c r="L72" s="218"/>
      <c r="M72" s="219"/>
      <c r="N72" s="99"/>
    </row>
    <row r="73" spans="1:14" s="22" customFormat="1" ht="12.75">
      <c r="A73" s="18" t="s">
        <v>78</v>
      </c>
      <c r="B73" s="18"/>
      <c r="C73" s="19"/>
      <c r="D73" s="19"/>
      <c r="E73" s="203">
        <f>E71+E72</f>
        <v>118290000</v>
      </c>
      <c r="F73" s="204"/>
      <c r="G73" s="222">
        <f>G71+G72</f>
        <v>118290000</v>
      </c>
      <c r="H73" s="223"/>
      <c r="I73" s="42">
        <f>I71+I72</f>
        <v>34472606.79</v>
      </c>
      <c r="J73" s="21">
        <f t="shared" si="4"/>
        <v>29.142452269845293</v>
      </c>
      <c r="K73" s="42">
        <f>K71+K72</f>
        <v>53946869.14</v>
      </c>
      <c r="L73" s="216"/>
      <c r="M73" s="217"/>
      <c r="N73" s="99"/>
    </row>
    <row r="74" spans="1:14" ht="27.75" customHeight="1">
      <c r="A74" s="205" t="s">
        <v>93</v>
      </c>
      <c r="B74" s="205"/>
      <c r="C74" s="205"/>
      <c r="D74" s="205"/>
      <c r="E74" s="172"/>
      <c r="F74" s="166"/>
      <c r="G74" s="220">
        <f>G75+G76</f>
        <v>0</v>
      </c>
      <c r="H74" s="221"/>
      <c r="I74" s="150"/>
      <c r="J74" s="145"/>
      <c r="K74" s="117">
        <f>K75+K76</f>
        <v>0</v>
      </c>
      <c r="L74" s="210"/>
      <c r="M74" s="211"/>
      <c r="N74" s="146"/>
    </row>
    <row r="75" spans="1:14" ht="12.75" customHeight="1">
      <c r="A75" s="109"/>
      <c r="B75" s="193" t="s">
        <v>112</v>
      </c>
      <c r="C75" s="193"/>
      <c r="D75" s="194"/>
      <c r="E75" s="149"/>
      <c r="F75" s="148"/>
      <c r="G75" s="278">
        <v>0</v>
      </c>
      <c r="H75" s="279"/>
      <c r="I75" s="143"/>
      <c r="J75" s="145"/>
      <c r="K75" s="15">
        <v>0</v>
      </c>
      <c r="L75" s="142"/>
      <c r="M75" s="146"/>
      <c r="N75" s="146"/>
    </row>
    <row r="76" spans="1:14" ht="12" customHeight="1" thickBot="1">
      <c r="A76" s="140"/>
      <c r="B76" s="179" t="s">
        <v>113</v>
      </c>
      <c r="C76" s="180"/>
      <c r="D76" s="180"/>
      <c r="E76" s="153"/>
      <c r="F76" s="151"/>
      <c r="G76" s="214"/>
      <c r="H76" s="215"/>
      <c r="I76" s="144"/>
      <c r="J76" s="147"/>
      <c r="K76" s="155"/>
      <c r="L76" s="154"/>
      <c r="M76" s="152"/>
      <c r="N76" s="147"/>
    </row>
    <row r="77" spans="1:15" ht="12" customHeight="1">
      <c r="A77" s="109"/>
      <c r="B77" s="139"/>
      <c r="C77" s="141"/>
      <c r="D77" s="141"/>
      <c r="E77" s="110"/>
      <c r="F77" s="111"/>
      <c r="G77" s="108"/>
      <c r="H77" s="108"/>
      <c r="I77" s="112"/>
      <c r="J77" s="112"/>
      <c r="K77" s="113"/>
      <c r="L77" s="113"/>
      <c r="M77" s="114"/>
      <c r="N77" s="116"/>
      <c r="O77" s="69"/>
    </row>
    <row r="78" spans="1:14" ht="10.5" customHeight="1">
      <c r="A78" s="107"/>
      <c r="B78" s="107"/>
      <c r="C78" s="107"/>
      <c r="D78" s="107"/>
      <c r="E78" s="110"/>
      <c r="F78" s="111"/>
      <c r="G78" s="108"/>
      <c r="H78" s="108"/>
      <c r="I78" s="112"/>
      <c r="J78" s="112"/>
      <c r="K78" s="113"/>
      <c r="L78" s="113"/>
      <c r="M78" s="114"/>
      <c r="N78" s="115"/>
    </row>
    <row r="79" spans="1:14" ht="19.5" customHeight="1" thickBot="1">
      <c r="A79" s="170" t="s">
        <v>63</v>
      </c>
      <c r="B79" s="170"/>
      <c r="C79" s="170"/>
      <c r="D79" s="170"/>
      <c r="E79" s="171"/>
      <c r="F79" s="5"/>
      <c r="G79" s="5"/>
      <c r="H79" s="5"/>
      <c r="I79" s="5"/>
      <c r="J79" s="161"/>
      <c r="K79" s="161"/>
      <c r="L79" s="161"/>
      <c r="M79" s="161"/>
      <c r="N79" s="68">
        <v>1</v>
      </c>
    </row>
    <row r="80" spans="1:14" ht="13.5" thickTop="1">
      <c r="A80" s="167"/>
      <c r="B80" s="168"/>
      <c r="C80" s="168"/>
      <c r="D80" s="168"/>
      <c r="E80" s="134"/>
      <c r="F80" s="135"/>
      <c r="G80" s="135"/>
      <c r="H80" s="169" t="s">
        <v>33</v>
      </c>
      <c r="I80" s="181"/>
      <c r="J80" s="184" t="s">
        <v>117</v>
      </c>
      <c r="K80" s="185"/>
      <c r="L80" s="185"/>
      <c r="M80" s="186"/>
      <c r="N80" s="157"/>
    </row>
    <row r="81" spans="1:14" ht="12.75" customHeight="1">
      <c r="A81" s="187" t="s">
        <v>109</v>
      </c>
      <c r="B81" s="187"/>
      <c r="C81" s="187"/>
      <c r="D81" s="188"/>
      <c r="E81" s="128" t="s">
        <v>30</v>
      </c>
      <c r="F81" s="129" t="s">
        <v>92</v>
      </c>
      <c r="G81" s="130" t="s">
        <v>30</v>
      </c>
      <c r="H81" s="182"/>
      <c r="I81" s="183"/>
      <c r="J81" s="184" t="s">
        <v>103</v>
      </c>
      <c r="K81" s="186"/>
      <c r="L81" s="212" t="s">
        <v>118</v>
      </c>
      <c r="M81" s="159" t="s">
        <v>2</v>
      </c>
      <c r="N81" s="156" t="s">
        <v>58</v>
      </c>
    </row>
    <row r="82" spans="1:14" ht="12.75" customHeight="1">
      <c r="A82" s="187"/>
      <c r="B82" s="187"/>
      <c r="C82" s="187"/>
      <c r="D82" s="188"/>
      <c r="E82" s="44" t="s">
        <v>31</v>
      </c>
      <c r="F82" s="120" t="s">
        <v>32</v>
      </c>
      <c r="G82" s="45" t="s">
        <v>23</v>
      </c>
      <c r="H82" s="46" t="s">
        <v>1</v>
      </c>
      <c r="I82" s="131" t="s">
        <v>62</v>
      </c>
      <c r="J82" s="47" t="s">
        <v>1</v>
      </c>
      <c r="K82" s="46" t="s">
        <v>61</v>
      </c>
      <c r="L82" s="212"/>
      <c r="M82" s="160" t="s">
        <v>119</v>
      </c>
      <c r="N82" s="156" t="s">
        <v>59</v>
      </c>
    </row>
    <row r="83" spans="1:14" ht="13.5" thickBot="1">
      <c r="A83" s="189"/>
      <c r="B83" s="189"/>
      <c r="C83" s="189"/>
      <c r="D83" s="190"/>
      <c r="E83" s="48" t="s">
        <v>36</v>
      </c>
      <c r="F83" s="48" t="s">
        <v>37</v>
      </c>
      <c r="G83" s="49" t="s">
        <v>55</v>
      </c>
      <c r="H83" s="49"/>
      <c r="I83" s="11"/>
      <c r="J83" s="49"/>
      <c r="K83" s="49" t="s">
        <v>38</v>
      </c>
      <c r="L83" s="213"/>
      <c r="M83" s="49"/>
      <c r="N83" s="158" t="s">
        <v>120</v>
      </c>
    </row>
    <row r="84" spans="1:14" ht="12.75">
      <c r="A84" s="75"/>
      <c r="B84" s="16"/>
      <c r="C84" s="16"/>
      <c r="D84" s="16"/>
      <c r="E84" s="50"/>
      <c r="F84" s="50"/>
      <c r="G84" s="50"/>
      <c r="H84" s="50"/>
      <c r="I84" s="50"/>
      <c r="J84" s="16"/>
      <c r="K84" s="50"/>
      <c r="L84" s="81"/>
      <c r="M84" s="51"/>
      <c r="N84" s="81"/>
    </row>
    <row r="85" spans="1:14" ht="13.5" customHeight="1">
      <c r="A85" s="12" t="s">
        <v>79</v>
      </c>
      <c r="B85" s="16"/>
      <c r="C85" s="16"/>
      <c r="D85" s="16"/>
      <c r="E85" s="13">
        <f aca="true" t="shared" si="5" ref="E85:K85">E86+E90+E94</f>
        <v>118290000</v>
      </c>
      <c r="F85" s="13">
        <f t="shared" si="5"/>
        <v>-79063085.21000001</v>
      </c>
      <c r="G85" s="13">
        <f t="shared" si="5"/>
        <v>39226914.79</v>
      </c>
      <c r="H85" s="13">
        <f t="shared" si="5"/>
        <v>2430875.9</v>
      </c>
      <c r="I85" s="13">
        <f t="shared" si="5"/>
        <v>37506745.230000004</v>
      </c>
      <c r="J85" s="13">
        <f t="shared" si="5"/>
        <v>5512418.12</v>
      </c>
      <c r="K85" s="13">
        <f t="shared" si="5"/>
        <v>31175102.9</v>
      </c>
      <c r="L85" s="13">
        <f>L86+L90+L94</f>
        <v>6331642.33</v>
      </c>
      <c r="M85" s="13">
        <f>IF(G85=0,0,(K85+L85)/G85)*100</f>
        <v>95.61482321714855</v>
      </c>
      <c r="N85" s="23">
        <f>N86+N90+N94</f>
        <v>1720169.5599999954</v>
      </c>
    </row>
    <row r="86" spans="2:14" ht="12.75">
      <c r="B86" s="12" t="s">
        <v>80</v>
      </c>
      <c r="C86" s="16"/>
      <c r="D86" s="16"/>
      <c r="E86" s="13">
        <f>SUM(E87:E89,)</f>
        <v>100965246</v>
      </c>
      <c r="F86" s="13">
        <f>SUM(F87:F89)</f>
        <v>-63685178.21</v>
      </c>
      <c r="G86" s="13">
        <f>SUM(G87:G89,)</f>
        <v>37280067.79</v>
      </c>
      <c r="H86" s="13">
        <f>SUM(H87:H89)</f>
        <v>2421375.9</v>
      </c>
      <c r="I86" s="13">
        <f>SUM(I87:I89)</f>
        <v>35741125.34</v>
      </c>
      <c r="J86" s="13">
        <f>SUM(J87:J89)</f>
        <v>5277252.61</v>
      </c>
      <c r="K86" s="13">
        <f>SUM(K87:K89)</f>
        <v>29443172.59</v>
      </c>
      <c r="L86" s="13">
        <f>SUM(L87:L89)</f>
        <v>6297952.75</v>
      </c>
      <c r="M86" s="13">
        <f aca="true" t="shared" si="6" ref="M86:M107">IF(G86=0,0,(K86+L86)/G86)*100</f>
        <v>95.87194299466161</v>
      </c>
      <c r="N86" s="23">
        <f>SUM(N87:N89)</f>
        <v>1538942.4499999955</v>
      </c>
    </row>
    <row r="87" spans="1:14" ht="12.75">
      <c r="A87" s="4"/>
      <c r="B87" s="4" t="s">
        <v>97</v>
      </c>
      <c r="C87" s="4"/>
      <c r="D87" s="4"/>
      <c r="E87" s="71">
        <v>0</v>
      </c>
      <c r="F87" s="71">
        <f>G87-E87</f>
        <v>0</v>
      </c>
      <c r="G87" s="71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f t="shared" si="6"/>
        <v>0</v>
      </c>
      <c r="N87" s="74">
        <f>G87-(K87+L87)</f>
        <v>0</v>
      </c>
    </row>
    <row r="88" spans="1:14" ht="12.75">
      <c r="A88" s="4"/>
      <c r="B88" s="4" t="s">
        <v>99</v>
      </c>
      <c r="C88" s="4"/>
      <c r="D88" s="4"/>
      <c r="E88" s="71">
        <v>0</v>
      </c>
      <c r="F88" s="71">
        <f>G88-E88</f>
        <v>0</v>
      </c>
      <c r="G88" s="71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f t="shared" si="6"/>
        <v>0</v>
      </c>
      <c r="N88" s="74">
        <f>G88-(K88+L88)</f>
        <v>0</v>
      </c>
    </row>
    <row r="89" spans="1:14" ht="12.75">
      <c r="A89" s="4"/>
      <c r="B89" s="4" t="s">
        <v>100</v>
      </c>
      <c r="C89" s="4"/>
      <c r="D89" s="4"/>
      <c r="E89" s="71">
        <v>100965246</v>
      </c>
      <c r="F89" s="71">
        <f>G89-E89</f>
        <v>-63685178.21</v>
      </c>
      <c r="G89" s="71">
        <v>37280067.79</v>
      </c>
      <c r="H89" s="17">
        <v>2421375.9</v>
      </c>
      <c r="I89" s="17">
        <v>35741125.34</v>
      </c>
      <c r="J89" s="17">
        <v>5277252.61</v>
      </c>
      <c r="K89" s="17">
        <v>29443172.59</v>
      </c>
      <c r="L89" s="17">
        <v>6297952.75</v>
      </c>
      <c r="M89" s="17">
        <f t="shared" si="6"/>
        <v>95.87194299466161</v>
      </c>
      <c r="N89" s="74">
        <f>G89-(K89+L89)</f>
        <v>1538942.4499999955</v>
      </c>
    </row>
    <row r="90" spans="1:14" s="22" customFormat="1" ht="12.75">
      <c r="A90" s="12"/>
      <c r="B90" s="12" t="s">
        <v>29</v>
      </c>
      <c r="C90" s="12"/>
      <c r="D90" s="12"/>
      <c r="E90" s="13">
        <f aca="true" t="shared" si="7" ref="E90:L90">SUM(E91:E93)</f>
        <v>17324754</v>
      </c>
      <c r="F90" s="13">
        <f t="shared" si="7"/>
        <v>-15377907</v>
      </c>
      <c r="G90" s="13">
        <f t="shared" si="7"/>
        <v>1946847</v>
      </c>
      <c r="H90" s="13">
        <f t="shared" si="7"/>
        <v>9500</v>
      </c>
      <c r="I90" s="13">
        <f t="shared" si="7"/>
        <v>1765619.89</v>
      </c>
      <c r="J90" s="13">
        <f t="shared" si="7"/>
        <v>235165.51</v>
      </c>
      <c r="K90" s="13">
        <f t="shared" si="7"/>
        <v>1731930.31</v>
      </c>
      <c r="L90" s="13">
        <f t="shared" si="7"/>
        <v>33689.58</v>
      </c>
      <c r="M90" s="13">
        <f t="shared" si="6"/>
        <v>90.69125051942962</v>
      </c>
      <c r="N90" s="23">
        <f>SUM(N91:N93)</f>
        <v>181227.10999999987</v>
      </c>
    </row>
    <row r="91" spans="1:14" ht="12.75">
      <c r="A91" s="4"/>
      <c r="B91" s="4" t="s">
        <v>44</v>
      </c>
      <c r="C91" s="4"/>
      <c r="D91" s="4"/>
      <c r="E91" s="71">
        <v>17324754</v>
      </c>
      <c r="F91" s="71">
        <f>G91-E91</f>
        <v>-15377907</v>
      </c>
      <c r="G91" s="71">
        <v>1946847</v>
      </c>
      <c r="H91" s="17">
        <v>9500</v>
      </c>
      <c r="I91" s="17">
        <v>1765619.89</v>
      </c>
      <c r="J91" s="17">
        <v>235165.51</v>
      </c>
      <c r="K91" s="17">
        <v>1731930.31</v>
      </c>
      <c r="L91" s="17">
        <v>33689.58</v>
      </c>
      <c r="M91" s="17">
        <f t="shared" si="6"/>
        <v>90.69125051942962</v>
      </c>
      <c r="N91" s="74">
        <f aca="true" t="shared" si="8" ref="N91:N98">G91-(K91+L91)</f>
        <v>181227.10999999987</v>
      </c>
    </row>
    <row r="92" spans="1:14" ht="12.75">
      <c r="A92" s="4"/>
      <c r="B92" s="4" t="s">
        <v>45</v>
      </c>
      <c r="C92" s="4"/>
      <c r="D92" s="4"/>
      <c r="E92" s="71">
        <v>0</v>
      </c>
      <c r="F92" s="71">
        <f>G92-E92</f>
        <v>0</v>
      </c>
      <c r="G92" s="71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f t="shared" si="6"/>
        <v>0</v>
      </c>
      <c r="N92" s="74">
        <f t="shared" si="8"/>
        <v>0</v>
      </c>
    </row>
    <row r="93" spans="1:14" ht="12.75">
      <c r="A93" s="4"/>
      <c r="B93" s="4" t="s">
        <v>46</v>
      </c>
      <c r="C93" s="4"/>
      <c r="D93" s="4"/>
      <c r="E93" s="71">
        <v>0</v>
      </c>
      <c r="F93" s="71">
        <f>G93-E93</f>
        <v>0</v>
      </c>
      <c r="G93" s="71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f t="shared" si="6"/>
        <v>0</v>
      </c>
      <c r="N93" s="74">
        <f t="shared" si="8"/>
        <v>0</v>
      </c>
    </row>
    <row r="94" spans="1:14" ht="12.75">
      <c r="A94" s="12" t="s">
        <v>81</v>
      </c>
      <c r="B94" s="16"/>
      <c r="C94" s="16"/>
      <c r="D94" s="16"/>
      <c r="E94" s="13">
        <v>0</v>
      </c>
      <c r="F94" s="17">
        <v>0</v>
      </c>
      <c r="G94" s="13">
        <f>E94+F94</f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f t="shared" si="6"/>
        <v>0</v>
      </c>
      <c r="N94" s="23">
        <f t="shared" si="8"/>
        <v>0</v>
      </c>
    </row>
    <row r="95" spans="1:14" ht="12.75">
      <c r="A95" s="12" t="s">
        <v>54</v>
      </c>
      <c r="B95" s="16"/>
      <c r="C95" s="16"/>
      <c r="D95" s="16"/>
      <c r="E95" s="13">
        <v>0</v>
      </c>
      <c r="F95" s="17">
        <v>0</v>
      </c>
      <c r="G95" s="13">
        <f>E95+F95</f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f t="shared" si="6"/>
        <v>0</v>
      </c>
      <c r="N95" s="23">
        <f t="shared" si="8"/>
        <v>0</v>
      </c>
    </row>
    <row r="96" spans="1:14" ht="12.75">
      <c r="A96" s="12" t="s">
        <v>82</v>
      </c>
      <c r="C96" s="4"/>
      <c r="D96" s="4"/>
      <c r="E96" s="13">
        <f>SUM(E97:E98)</f>
        <v>0</v>
      </c>
      <c r="F96" s="13">
        <f>F97+F98</f>
        <v>0</v>
      </c>
      <c r="G96" s="13">
        <f>E96+F96</f>
        <v>0</v>
      </c>
      <c r="H96" s="13">
        <f>SUM(H97:H98)</f>
        <v>0</v>
      </c>
      <c r="I96" s="13">
        <f>SUM(I97:I98)</f>
        <v>0</v>
      </c>
      <c r="J96" s="13">
        <f>SUM(J97:J98)</f>
        <v>0</v>
      </c>
      <c r="K96" s="13">
        <f>SUM(K97:K98)</f>
        <v>0</v>
      </c>
      <c r="L96" s="13">
        <f>SUM(L97:L98)</f>
        <v>0</v>
      </c>
      <c r="M96" s="13">
        <f t="shared" si="6"/>
        <v>0</v>
      </c>
      <c r="N96" s="23">
        <f t="shared" si="8"/>
        <v>0</v>
      </c>
    </row>
    <row r="97" spans="1:14" ht="12.75">
      <c r="A97" s="12"/>
      <c r="B97" s="4" t="s">
        <v>98</v>
      </c>
      <c r="C97" s="4"/>
      <c r="D97" s="4"/>
      <c r="E97" s="71">
        <v>0</v>
      </c>
      <c r="F97" s="71">
        <f>G97-E97</f>
        <v>0</v>
      </c>
      <c r="G97" s="71">
        <v>0</v>
      </c>
      <c r="H97" s="17">
        <v>0</v>
      </c>
      <c r="I97" s="17">
        <v>0</v>
      </c>
      <c r="J97" s="71">
        <v>0</v>
      </c>
      <c r="K97" s="71">
        <v>0</v>
      </c>
      <c r="L97" s="17">
        <v>0</v>
      </c>
      <c r="M97" s="17">
        <f t="shared" si="6"/>
        <v>0</v>
      </c>
      <c r="N97" s="74">
        <f t="shared" si="8"/>
        <v>0</v>
      </c>
    </row>
    <row r="98" spans="1:14" ht="13.5" thickBot="1">
      <c r="A98" s="12"/>
      <c r="B98" s="4" t="s">
        <v>115</v>
      </c>
      <c r="C98" s="4"/>
      <c r="D98" s="4"/>
      <c r="E98" s="71">
        <v>0</v>
      </c>
      <c r="F98" s="71">
        <f>G98-E98</f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17">
        <v>0</v>
      </c>
      <c r="M98" s="17">
        <f t="shared" si="6"/>
        <v>0</v>
      </c>
      <c r="N98" s="74">
        <f t="shared" si="8"/>
        <v>0</v>
      </c>
    </row>
    <row r="99" spans="1:14" s="22" customFormat="1" ht="13.5" thickBot="1">
      <c r="A99" s="90" t="s">
        <v>83</v>
      </c>
      <c r="B99" s="91"/>
      <c r="C99" s="91"/>
      <c r="D99" s="91"/>
      <c r="E99" s="92">
        <f aca="true" t="shared" si="9" ref="E99:L99">E85+E96</f>
        <v>118290000</v>
      </c>
      <c r="F99" s="92">
        <f t="shared" si="9"/>
        <v>-79063085.21000001</v>
      </c>
      <c r="G99" s="92">
        <f t="shared" si="9"/>
        <v>39226914.79</v>
      </c>
      <c r="H99" s="92">
        <f t="shared" si="9"/>
        <v>2430875.9</v>
      </c>
      <c r="I99" s="92">
        <f t="shared" si="9"/>
        <v>37506745.230000004</v>
      </c>
      <c r="J99" s="92">
        <f t="shared" si="9"/>
        <v>5512418.12</v>
      </c>
      <c r="K99" s="92">
        <f t="shared" si="9"/>
        <v>31175102.9</v>
      </c>
      <c r="L99" s="92">
        <f t="shared" si="9"/>
        <v>6331642.33</v>
      </c>
      <c r="M99" s="92">
        <f t="shared" si="6"/>
        <v>95.61482321714855</v>
      </c>
      <c r="N99" s="96">
        <f>N85+N96</f>
        <v>1720169.5599999954</v>
      </c>
    </row>
    <row r="100" spans="1:14" ht="12.75">
      <c r="A100" s="24" t="s">
        <v>84</v>
      </c>
      <c r="B100" s="16"/>
      <c r="C100" s="4"/>
      <c r="D100" s="4"/>
      <c r="E100" s="13">
        <f aca="true" t="shared" si="10" ref="E100:K100">E101+E104</f>
        <v>0</v>
      </c>
      <c r="F100" s="13">
        <f t="shared" si="10"/>
        <v>0</v>
      </c>
      <c r="G100" s="13">
        <f t="shared" si="10"/>
        <v>0</v>
      </c>
      <c r="H100" s="13">
        <f t="shared" si="10"/>
        <v>0</v>
      </c>
      <c r="I100" s="13">
        <f t="shared" si="10"/>
        <v>0</v>
      </c>
      <c r="J100" s="13">
        <f t="shared" si="10"/>
        <v>0</v>
      </c>
      <c r="K100" s="13">
        <f t="shared" si="10"/>
        <v>0</v>
      </c>
      <c r="L100" s="13">
        <v>0</v>
      </c>
      <c r="M100" s="13">
        <f t="shared" si="6"/>
        <v>0</v>
      </c>
      <c r="N100" s="23">
        <f aca="true" t="shared" si="11" ref="N100:N106">G100-(K100+L100)</f>
        <v>0</v>
      </c>
    </row>
    <row r="101" spans="1:14" ht="12.75">
      <c r="A101" s="12"/>
      <c r="B101" s="16" t="s">
        <v>49</v>
      </c>
      <c r="C101" s="4"/>
      <c r="D101" s="4"/>
      <c r="E101" s="17">
        <f aca="true" t="shared" si="12" ref="E101:K101">E102+E103</f>
        <v>0</v>
      </c>
      <c r="F101" s="17">
        <f t="shared" si="12"/>
        <v>0</v>
      </c>
      <c r="G101" s="17">
        <f t="shared" si="12"/>
        <v>0</v>
      </c>
      <c r="H101" s="17">
        <f t="shared" si="12"/>
        <v>0</v>
      </c>
      <c r="I101" s="17">
        <f t="shared" si="12"/>
        <v>0</v>
      </c>
      <c r="J101" s="17">
        <f t="shared" si="12"/>
        <v>0</v>
      </c>
      <c r="K101" s="17">
        <f t="shared" si="12"/>
        <v>0</v>
      </c>
      <c r="L101" s="17">
        <v>0</v>
      </c>
      <c r="M101" s="17">
        <f t="shared" si="6"/>
        <v>0</v>
      </c>
      <c r="N101" s="23">
        <f t="shared" si="11"/>
        <v>0</v>
      </c>
    </row>
    <row r="102" spans="1:14" ht="12.75">
      <c r="A102" s="4"/>
      <c r="B102" s="53"/>
      <c r="C102" s="53" t="s">
        <v>50</v>
      </c>
      <c r="D102" s="4"/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f t="shared" si="6"/>
        <v>0</v>
      </c>
      <c r="N102" s="23">
        <f t="shared" si="11"/>
        <v>0</v>
      </c>
    </row>
    <row r="103" spans="1:14" ht="12.75">
      <c r="A103" s="75"/>
      <c r="B103" s="53"/>
      <c r="C103" s="53" t="s">
        <v>52</v>
      </c>
      <c r="D103" s="16"/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f t="shared" si="6"/>
        <v>0</v>
      </c>
      <c r="N103" s="23">
        <f t="shared" si="11"/>
        <v>0</v>
      </c>
    </row>
    <row r="104" spans="1:14" ht="12.75">
      <c r="A104" s="75"/>
      <c r="B104" s="16" t="s">
        <v>51</v>
      </c>
      <c r="C104" s="4"/>
      <c r="D104" s="16"/>
      <c r="E104" s="17">
        <f aca="true" t="shared" si="13" ref="E104:K104">E105+E106</f>
        <v>0</v>
      </c>
      <c r="F104" s="17">
        <f t="shared" si="13"/>
        <v>0</v>
      </c>
      <c r="G104" s="17">
        <f t="shared" si="13"/>
        <v>0</v>
      </c>
      <c r="H104" s="17">
        <f t="shared" si="13"/>
        <v>0</v>
      </c>
      <c r="I104" s="17">
        <f t="shared" si="13"/>
        <v>0</v>
      </c>
      <c r="J104" s="17">
        <f t="shared" si="13"/>
        <v>0</v>
      </c>
      <c r="K104" s="17">
        <f t="shared" si="13"/>
        <v>0</v>
      </c>
      <c r="L104" s="17">
        <v>0</v>
      </c>
      <c r="M104" s="17">
        <f t="shared" si="6"/>
        <v>0</v>
      </c>
      <c r="N104" s="23">
        <f t="shared" si="11"/>
        <v>0</v>
      </c>
    </row>
    <row r="105" spans="1:14" ht="12.75">
      <c r="A105" s="75"/>
      <c r="B105" s="53"/>
      <c r="C105" s="53" t="s">
        <v>50</v>
      </c>
      <c r="D105" s="16"/>
      <c r="E105" s="17">
        <v>0</v>
      </c>
      <c r="F105" s="17">
        <v>0</v>
      </c>
      <c r="G105" s="54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f t="shared" si="6"/>
        <v>0</v>
      </c>
      <c r="N105" s="23">
        <f t="shared" si="11"/>
        <v>0</v>
      </c>
    </row>
    <row r="106" spans="1:14" ht="12.75">
      <c r="A106" s="75"/>
      <c r="B106" s="53"/>
      <c r="C106" s="53" t="s">
        <v>52</v>
      </c>
      <c r="D106" s="16"/>
      <c r="E106" s="17">
        <v>0</v>
      </c>
      <c r="F106" s="17">
        <v>0</v>
      </c>
      <c r="G106" s="54">
        <v>0</v>
      </c>
      <c r="H106" s="17">
        <v>0</v>
      </c>
      <c r="I106" s="13">
        <v>0</v>
      </c>
      <c r="J106" s="17">
        <v>0</v>
      </c>
      <c r="K106" s="13">
        <v>0</v>
      </c>
      <c r="L106" s="13">
        <v>0</v>
      </c>
      <c r="M106" s="17">
        <f t="shared" si="6"/>
        <v>0</v>
      </c>
      <c r="N106" s="23">
        <f t="shared" si="11"/>
        <v>0</v>
      </c>
    </row>
    <row r="107" spans="1:16" ht="15" customHeight="1">
      <c r="A107" s="18" t="s">
        <v>85</v>
      </c>
      <c r="B107" s="18"/>
      <c r="C107" s="18"/>
      <c r="D107" s="55"/>
      <c r="E107" s="42">
        <f>SUM(E99+E100)</f>
        <v>118290000</v>
      </c>
      <c r="F107" s="20">
        <f>SUM(F99+F100)</f>
        <v>-79063085.21000001</v>
      </c>
      <c r="G107" s="42">
        <f>SUM(G99+G100)</f>
        <v>39226914.79</v>
      </c>
      <c r="H107" s="20">
        <f>SUM(H99+H100)</f>
        <v>2430875.9</v>
      </c>
      <c r="I107" s="20">
        <f>SUM(I99+I100)</f>
        <v>37506745.230000004</v>
      </c>
      <c r="J107" s="20">
        <f>SUM(J99+I100)</f>
        <v>5512418.12</v>
      </c>
      <c r="K107" s="206">
        <f>SUM(K99+K100+L99+L100)</f>
        <v>37506745.23</v>
      </c>
      <c r="L107" s="207"/>
      <c r="M107" s="20">
        <f t="shared" si="6"/>
        <v>95.61482321714855</v>
      </c>
      <c r="N107" s="52">
        <f>+N99+N100</f>
        <v>1720169.5599999954</v>
      </c>
      <c r="P107" s="22"/>
    </row>
    <row r="108" spans="1:14" ht="15" customHeight="1">
      <c r="A108" s="18" t="s">
        <v>86</v>
      </c>
      <c r="B108" s="37"/>
      <c r="C108" s="37"/>
      <c r="D108" s="56"/>
      <c r="E108" s="39"/>
      <c r="F108" s="39"/>
      <c r="G108" s="39"/>
      <c r="H108" s="57"/>
      <c r="I108" s="39"/>
      <c r="J108" s="58"/>
      <c r="K108" s="173">
        <f>IF(K71&gt;K107,K71-K107,0)</f>
        <v>16440123.910000004</v>
      </c>
      <c r="L108" s="174"/>
      <c r="M108" s="98"/>
      <c r="N108" s="100"/>
    </row>
    <row r="109" spans="1:14" ht="15" thickBot="1">
      <c r="A109" s="59" t="s">
        <v>87</v>
      </c>
      <c r="B109" s="59"/>
      <c r="C109" s="59"/>
      <c r="D109" s="60"/>
      <c r="E109" s="61">
        <f aca="true" t="shared" si="14" ref="E109:K109">SUM(E107+E108)</f>
        <v>118290000</v>
      </c>
      <c r="F109" s="61">
        <f t="shared" si="14"/>
        <v>-79063085.21000001</v>
      </c>
      <c r="G109" s="61">
        <f t="shared" si="14"/>
        <v>39226914.79</v>
      </c>
      <c r="H109" s="62">
        <f t="shared" si="14"/>
        <v>2430875.9</v>
      </c>
      <c r="I109" s="61">
        <f t="shared" si="14"/>
        <v>37506745.230000004</v>
      </c>
      <c r="J109" s="59">
        <f t="shared" si="14"/>
        <v>5512418.12</v>
      </c>
      <c r="K109" s="191">
        <f t="shared" si="14"/>
        <v>53946869.14</v>
      </c>
      <c r="L109" s="192"/>
      <c r="M109" s="101"/>
      <c r="N109" s="102"/>
    </row>
    <row r="110" spans="1:13" s="67" customFormat="1" ht="11.25">
      <c r="A110" s="63" t="s">
        <v>60</v>
      </c>
      <c r="D110" s="119" t="s">
        <v>111</v>
      </c>
      <c r="E110" s="63"/>
      <c r="F110" s="63"/>
      <c r="G110" s="63"/>
      <c r="H110" s="63"/>
      <c r="I110" s="63"/>
      <c r="J110" s="63"/>
      <c r="K110" s="63"/>
      <c r="L110" s="63"/>
      <c r="M110" s="138"/>
    </row>
    <row r="111" spans="1:13" ht="10.5" customHeight="1">
      <c r="A111" s="89"/>
      <c r="B111" s="89"/>
      <c r="C111" s="89"/>
      <c r="D111" s="89"/>
      <c r="E111" s="89"/>
      <c r="F111" s="89"/>
      <c r="G111" s="89"/>
      <c r="H111" s="89"/>
      <c r="I111" s="22"/>
      <c r="J111" s="89"/>
      <c r="K111" s="89"/>
      <c r="L111" s="89"/>
      <c r="M111" s="89"/>
    </row>
    <row r="112" spans="1:15" ht="16.5" customHeight="1">
      <c r="A112" s="175" t="s">
        <v>122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6"/>
    </row>
    <row r="113" spans="1:15" ht="12.75" customHeight="1">
      <c r="A113" s="22"/>
      <c r="B113" s="162" t="s">
        <v>101</v>
      </c>
      <c r="C113" s="163"/>
      <c r="D113" s="163"/>
      <c r="E113" s="164"/>
      <c r="F113" s="164"/>
      <c r="G113" s="163"/>
      <c r="H113" s="163"/>
      <c r="I113" s="22"/>
      <c r="J113" s="22"/>
      <c r="K113" s="22"/>
      <c r="L113" s="22"/>
      <c r="M113" s="22"/>
      <c r="N113" s="22"/>
      <c r="O113" s="16"/>
    </row>
    <row r="114" spans="1:15" ht="12.75" customHeight="1">
      <c r="A114" s="22"/>
      <c r="B114" s="162" t="s">
        <v>102</v>
      </c>
      <c r="C114" s="163"/>
      <c r="D114" s="163"/>
      <c r="E114" s="164"/>
      <c r="F114" s="164"/>
      <c r="G114" s="163"/>
      <c r="H114" s="163"/>
      <c r="I114" s="22"/>
      <c r="J114" s="22"/>
      <c r="K114" s="22"/>
      <c r="L114" s="22"/>
      <c r="M114" s="22"/>
      <c r="N114" s="22"/>
      <c r="O114" s="16"/>
    </row>
    <row r="115" spans="1:13" s="43" customFormat="1" ht="12.75">
      <c r="A115" s="177" t="s">
        <v>123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</row>
    <row r="116" spans="1:13" s="43" customFormat="1" ht="12.75">
      <c r="A116" s="106" t="s">
        <v>127</v>
      </c>
      <c r="B116" s="88" t="s">
        <v>128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1:14" ht="12.75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</row>
    <row r="118" spans="1:14" ht="12.75" customHeight="1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</row>
    <row r="119" spans="1:14" ht="12.75" customHeight="1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69"/>
    </row>
    <row r="120" spans="1:14" ht="12.75" customHeight="1">
      <c r="A120" s="176" t="s">
        <v>124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65"/>
    </row>
    <row r="121" spans="1:14" s="43" customFormat="1" ht="12.75" customHeight="1">
      <c r="A121" s="176" t="s">
        <v>125</v>
      </c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</row>
    <row r="122" spans="1:13" ht="12.75" customHeight="1">
      <c r="A122" s="176" t="s">
        <v>126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</row>
    <row r="123" spans="1:13" ht="12.75" customHeight="1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</row>
    <row r="124" spans="1:13" ht="12.75">
      <c r="A124" s="176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</row>
    <row r="125" spans="1:13" ht="18">
      <c r="A125" s="64"/>
      <c r="B125" s="64"/>
      <c r="C125" s="64"/>
      <c r="D125" s="65"/>
      <c r="F125" s="64"/>
      <c r="G125" s="64"/>
      <c r="H125" s="64"/>
      <c r="I125" s="64"/>
      <c r="J125" s="64"/>
      <c r="K125" s="87"/>
      <c r="L125" s="64"/>
      <c r="M125" s="95"/>
    </row>
    <row r="126" spans="1:14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</row>
    <row r="127" spans="1:14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</row>
    <row r="128" spans="1:14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</row>
    <row r="129" spans="1:14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</row>
    <row r="130" spans="1:14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</row>
    <row r="132" spans="4:8" ht="14.25">
      <c r="D132" s="66"/>
      <c r="H132" s="73"/>
    </row>
    <row r="133" spans="4:12" ht="13.5" customHeight="1">
      <c r="D133" s="277"/>
      <c r="E133" s="277"/>
      <c r="F133" s="277"/>
      <c r="H133" s="275"/>
      <c r="I133" s="275"/>
      <c r="J133" s="275"/>
      <c r="L133" s="137"/>
    </row>
    <row r="134" spans="4:12" ht="13.5" customHeight="1">
      <c r="D134" s="259"/>
      <c r="E134" s="259"/>
      <c r="F134" s="259"/>
      <c r="H134" s="275"/>
      <c r="I134" s="275"/>
      <c r="J134" s="275"/>
      <c r="L134" s="73"/>
    </row>
    <row r="135" spans="4:12" ht="13.5" customHeight="1">
      <c r="D135" s="274"/>
      <c r="E135" s="274"/>
      <c r="F135" s="274"/>
      <c r="H135" s="276"/>
      <c r="I135" s="276"/>
      <c r="J135" s="276"/>
      <c r="L135" s="84"/>
    </row>
    <row r="136" spans="4:10" ht="12.75">
      <c r="D136" s="67"/>
      <c r="F136" s="67"/>
      <c r="J136" s="67"/>
    </row>
    <row r="137" spans="4:10" ht="12.75" hidden="1">
      <c r="D137" s="67"/>
      <c r="F137" s="67"/>
      <c r="J137" s="67"/>
    </row>
    <row r="138" spans="4:10" ht="12.75" hidden="1">
      <c r="D138" s="67"/>
      <c r="F138" s="67"/>
      <c r="J138" s="67"/>
    </row>
    <row r="139" spans="4:10" ht="12.75" hidden="1">
      <c r="D139" s="67"/>
      <c r="F139" s="67"/>
      <c r="J139" s="67"/>
    </row>
    <row r="140" spans="6:10" ht="12.75" hidden="1">
      <c r="F140" s="67"/>
      <c r="J140" s="67"/>
    </row>
    <row r="141" spans="4:10" ht="12.75" hidden="1">
      <c r="D141" s="67"/>
      <c r="F141" s="67"/>
      <c r="J141" s="67"/>
    </row>
    <row r="142" spans="4:10" ht="12.75" hidden="1">
      <c r="D142" s="67"/>
      <c r="F142" s="67"/>
      <c r="J142" s="67"/>
    </row>
    <row r="143" spans="4:10" ht="12.75" hidden="1">
      <c r="D143" s="67"/>
      <c r="F143" s="67"/>
      <c r="J143" s="67"/>
    </row>
    <row r="144" spans="4:10" ht="12.75">
      <c r="D144" s="67"/>
      <c r="F144" s="67"/>
      <c r="J144" s="67"/>
    </row>
    <row r="145" spans="4:10" ht="12.75">
      <c r="D145" s="67"/>
      <c r="F145" s="67"/>
      <c r="J145" s="67"/>
    </row>
    <row r="146" spans="4:10" ht="12.75">
      <c r="D146" s="67"/>
      <c r="F146" s="67"/>
      <c r="J146" s="67"/>
    </row>
    <row r="147" spans="1:10" ht="12.75">
      <c r="A147" s="136" t="e">
        <f>#REF!</f>
        <v>#REF!</v>
      </c>
      <c r="B147" s="43"/>
      <c r="C147" s="43"/>
      <c r="D147" s="43"/>
      <c r="F147" s="67"/>
      <c r="J147" s="67"/>
    </row>
    <row r="148" spans="4:10" ht="12.75">
      <c r="D148" s="67"/>
      <c r="F148" s="67"/>
      <c r="J148" s="67"/>
    </row>
    <row r="150" spans="4:5" ht="14.25">
      <c r="D150" s="83"/>
      <c r="E150" s="83"/>
    </row>
    <row r="151" spans="4:6" ht="14.25">
      <c r="D151" s="83"/>
      <c r="E151" s="83"/>
      <c r="F151" s="83"/>
    </row>
    <row r="152" spans="4:6" ht="14.25">
      <c r="D152" s="83"/>
      <c r="E152" s="83"/>
      <c r="F152" s="83"/>
    </row>
    <row r="153" spans="4:6" ht="14.25">
      <c r="D153" s="83"/>
      <c r="E153" s="83"/>
      <c r="F153" s="83"/>
    </row>
    <row r="154" spans="4:6" ht="14.25">
      <c r="D154" s="83"/>
      <c r="E154" s="83"/>
      <c r="F154" s="127"/>
    </row>
    <row r="156" spans="4:12" ht="14.25">
      <c r="D156" s="122"/>
      <c r="E156" s="122"/>
      <c r="F156" s="1"/>
      <c r="G156" s="1"/>
      <c r="H156" s="1"/>
      <c r="I156" s="125"/>
      <c r="J156" s="1"/>
      <c r="K156" s="123"/>
      <c r="L156" s="123"/>
    </row>
    <row r="157" spans="4:12" ht="14.25">
      <c r="D157" s="1"/>
      <c r="E157" s="121"/>
      <c r="F157" s="121"/>
      <c r="G157" s="121"/>
      <c r="H157" s="121"/>
      <c r="I157" s="126"/>
      <c r="J157" s="121"/>
      <c r="K157" s="124"/>
      <c r="L157" s="124"/>
    </row>
  </sheetData>
  <sheetProtection/>
  <mergeCells count="231">
    <mergeCell ref="G68:H68"/>
    <mergeCell ref="D135:F135"/>
    <mergeCell ref="H133:J133"/>
    <mergeCell ref="H134:J134"/>
    <mergeCell ref="H135:J135"/>
    <mergeCell ref="D133:F133"/>
    <mergeCell ref="D134:F134"/>
    <mergeCell ref="G75:H75"/>
    <mergeCell ref="E70:F70"/>
    <mergeCell ref="G70:H70"/>
    <mergeCell ref="E59:F59"/>
    <mergeCell ref="E41:F41"/>
    <mergeCell ref="E28:F28"/>
    <mergeCell ref="E29:F29"/>
    <mergeCell ref="E31:F31"/>
    <mergeCell ref="E32:F32"/>
    <mergeCell ref="E54:F54"/>
    <mergeCell ref="E58:F58"/>
    <mergeCell ref="E56:F56"/>
    <mergeCell ref="E57:F57"/>
    <mergeCell ref="E47:F47"/>
    <mergeCell ref="G50:H50"/>
    <mergeCell ref="G51:H51"/>
    <mergeCell ref="E46:F46"/>
    <mergeCell ref="G47:H47"/>
    <mergeCell ref="E17:F17"/>
    <mergeCell ref="G16:H16"/>
    <mergeCell ref="E16:F16"/>
    <mergeCell ref="E55:F55"/>
    <mergeCell ref="G49:H49"/>
    <mergeCell ref="G48:H48"/>
    <mergeCell ref="E25:F25"/>
    <mergeCell ref="E38:F38"/>
    <mergeCell ref="E26:F26"/>
    <mergeCell ref="E27:F27"/>
    <mergeCell ref="E23:F23"/>
    <mergeCell ref="E19:F19"/>
    <mergeCell ref="E18:F18"/>
    <mergeCell ref="E21:F21"/>
    <mergeCell ref="E22:F22"/>
    <mergeCell ref="A10:D12"/>
    <mergeCell ref="G40:H40"/>
    <mergeCell ref="E40:F40"/>
    <mergeCell ref="G39:H39"/>
    <mergeCell ref="E37:F37"/>
    <mergeCell ref="E39:F39"/>
    <mergeCell ref="G20:H20"/>
    <mergeCell ref="E20:F20"/>
    <mergeCell ref="E33:F33"/>
    <mergeCell ref="E13:F13"/>
    <mergeCell ref="E15:F15"/>
    <mergeCell ref="E14:F14"/>
    <mergeCell ref="L12:M12"/>
    <mergeCell ref="E11:F11"/>
    <mergeCell ref="G11:H11"/>
    <mergeCell ref="L11:M11"/>
    <mergeCell ref="G12:H12"/>
    <mergeCell ref="L13:M13"/>
    <mergeCell ref="L14:M14"/>
    <mergeCell ref="L20:M20"/>
    <mergeCell ref="G14:H14"/>
    <mergeCell ref="G15:H15"/>
    <mergeCell ref="A1:N1"/>
    <mergeCell ref="A3:N3"/>
    <mergeCell ref="A2:N2"/>
    <mergeCell ref="I10:M10"/>
    <mergeCell ref="E10:F10"/>
    <mergeCell ref="E12:F12"/>
    <mergeCell ref="A4:N4"/>
    <mergeCell ref="A5:N5"/>
    <mergeCell ref="G10:H10"/>
    <mergeCell ref="A9:E9"/>
    <mergeCell ref="L24:M24"/>
    <mergeCell ref="L21:M21"/>
    <mergeCell ref="L15:M15"/>
    <mergeCell ref="L16:M16"/>
    <mergeCell ref="L17:M17"/>
    <mergeCell ref="L18:M18"/>
    <mergeCell ref="G13:H13"/>
    <mergeCell ref="L29:M29"/>
    <mergeCell ref="L22:M22"/>
    <mergeCell ref="L25:M25"/>
    <mergeCell ref="L26:M26"/>
    <mergeCell ref="L27:M27"/>
    <mergeCell ref="L28:M28"/>
    <mergeCell ref="G25:H25"/>
    <mergeCell ref="G19:H19"/>
    <mergeCell ref="G22:H22"/>
    <mergeCell ref="G18:H18"/>
    <mergeCell ref="L19:M19"/>
    <mergeCell ref="G38:H38"/>
    <mergeCell ref="G29:H29"/>
    <mergeCell ref="G30:H30"/>
    <mergeCell ref="L23:M23"/>
    <mergeCell ref="G37:H37"/>
    <mergeCell ref="G28:H28"/>
    <mergeCell ref="G33:H33"/>
    <mergeCell ref="G27:H27"/>
    <mergeCell ref="G31:H31"/>
    <mergeCell ref="G17:H17"/>
    <mergeCell ref="G24:H24"/>
    <mergeCell ref="E36:F36"/>
    <mergeCell ref="E35:F35"/>
    <mergeCell ref="G21:H21"/>
    <mergeCell ref="G26:H26"/>
    <mergeCell ref="G23:H23"/>
    <mergeCell ref="E34:F34"/>
    <mergeCell ref="E30:F30"/>
    <mergeCell ref="E24:F24"/>
    <mergeCell ref="G32:H32"/>
    <mergeCell ref="L33:M33"/>
    <mergeCell ref="G44:H44"/>
    <mergeCell ref="G35:H35"/>
    <mergeCell ref="G42:H42"/>
    <mergeCell ref="L41:M41"/>
    <mergeCell ref="G34:H34"/>
    <mergeCell ref="G36:H36"/>
    <mergeCell ref="L36:M36"/>
    <mergeCell ref="G41:H41"/>
    <mergeCell ref="L46:M46"/>
    <mergeCell ref="L44:M44"/>
    <mergeCell ref="E42:F42"/>
    <mergeCell ref="G45:H45"/>
    <mergeCell ref="G46:H46"/>
    <mergeCell ref="L45:M45"/>
    <mergeCell ref="E44:F44"/>
    <mergeCell ref="E43:F43"/>
    <mergeCell ref="G43:H43"/>
    <mergeCell ref="E45:F45"/>
    <mergeCell ref="L50:M50"/>
    <mergeCell ref="L51:M51"/>
    <mergeCell ref="E52:F52"/>
    <mergeCell ref="E48:F48"/>
    <mergeCell ref="E49:F49"/>
    <mergeCell ref="E50:F50"/>
    <mergeCell ref="E51:F51"/>
    <mergeCell ref="L52:M52"/>
    <mergeCell ref="G52:H52"/>
    <mergeCell ref="L47:M47"/>
    <mergeCell ref="L48:M48"/>
    <mergeCell ref="L55:M55"/>
    <mergeCell ref="E53:F53"/>
    <mergeCell ref="L53:M53"/>
    <mergeCell ref="G53:H53"/>
    <mergeCell ref="G54:H54"/>
    <mergeCell ref="G55:H55"/>
    <mergeCell ref="L49:M49"/>
    <mergeCell ref="L54:M54"/>
    <mergeCell ref="G58:H58"/>
    <mergeCell ref="L58:M58"/>
    <mergeCell ref="G57:H57"/>
    <mergeCell ref="G59:H59"/>
    <mergeCell ref="L35:M35"/>
    <mergeCell ref="L39:M39"/>
    <mergeCell ref="L37:M37"/>
    <mergeCell ref="L38:M38"/>
    <mergeCell ref="G71:H71"/>
    <mergeCell ref="L40:M40"/>
    <mergeCell ref="L43:M43"/>
    <mergeCell ref="L42:M42"/>
    <mergeCell ref="L61:M61"/>
    <mergeCell ref="L60:M60"/>
    <mergeCell ref="L57:M57"/>
    <mergeCell ref="L56:M56"/>
    <mergeCell ref="G56:H56"/>
    <mergeCell ref="L59:M59"/>
    <mergeCell ref="L31:M31"/>
    <mergeCell ref="L30:M30"/>
    <mergeCell ref="L34:M34"/>
    <mergeCell ref="L32:M32"/>
    <mergeCell ref="L71:M71"/>
    <mergeCell ref="L62:M62"/>
    <mergeCell ref="L68:M68"/>
    <mergeCell ref="L65:M65"/>
    <mergeCell ref="L70:M70"/>
    <mergeCell ref="L64:M64"/>
    <mergeCell ref="L66:M66"/>
    <mergeCell ref="L67:M67"/>
    <mergeCell ref="L69:M69"/>
    <mergeCell ref="G67:H67"/>
    <mergeCell ref="L63:M63"/>
    <mergeCell ref="G63:H63"/>
    <mergeCell ref="E63:F63"/>
    <mergeCell ref="G66:H66"/>
    <mergeCell ref="E66:F66"/>
    <mergeCell ref="E62:F62"/>
    <mergeCell ref="E60:F60"/>
    <mergeCell ref="G64:H64"/>
    <mergeCell ref="E64:F64"/>
    <mergeCell ref="G60:H60"/>
    <mergeCell ref="G62:H62"/>
    <mergeCell ref="K107:L107"/>
    <mergeCell ref="E72:F72"/>
    <mergeCell ref="L74:M74"/>
    <mergeCell ref="L81:L83"/>
    <mergeCell ref="G76:H76"/>
    <mergeCell ref="L73:M73"/>
    <mergeCell ref="L72:M72"/>
    <mergeCell ref="G74:H74"/>
    <mergeCell ref="G73:H73"/>
    <mergeCell ref="G72:H72"/>
    <mergeCell ref="B75:D75"/>
    <mergeCell ref="G65:H65"/>
    <mergeCell ref="E69:F69"/>
    <mergeCell ref="G69:H69"/>
    <mergeCell ref="E67:F67"/>
    <mergeCell ref="E71:F71"/>
    <mergeCell ref="E68:F68"/>
    <mergeCell ref="E73:F73"/>
    <mergeCell ref="A74:D74"/>
    <mergeCell ref="E65:F65"/>
    <mergeCell ref="B76:D76"/>
    <mergeCell ref="A119:M119"/>
    <mergeCell ref="A79:E79"/>
    <mergeCell ref="E74:F74"/>
    <mergeCell ref="A80:D80"/>
    <mergeCell ref="H80:I81"/>
    <mergeCell ref="J80:M80"/>
    <mergeCell ref="J81:K81"/>
    <mergeCell ref="A81:D83"/>
    <mergeCell ref="K109:L109"/>
    <mergeCell ref="K108:L108"/>
    <mergeCell ref="A112:N112"/>
    <mergeCell ref="A124:M124"/>
    <mergeCell ref="A115:M115"/>
    <mergeCell ref="A123:M123"/>
    <mergeCell ref="A120:M120"/>
    <mergeCell ref="A121:N121"/>
    <mergeCell ref="A122:M122"/>
    <mergeCell ref="A118:N118"/>
    <mergeCell ref="A117:N117"/>
  </mergeCells>
  <printOptions horizontalCentered="1"/>
  <pageMargins left="0" right="0.3937007874015748" top="0.35433070866141736" bottom="0.1968503937007874" header="0.35433070866141736" footer="0"/>
  <pageSetup horizontalDpi="600" verticalDpi="600" orientation="landscape" paperSize="9" scale="52" r:id="rId3"/>
  <headerFooter alignWithMargins="0">
    <oddHeader>&amp;R&amp;9continuação</oddHeader>
    <oddFooter>&amp;R&amp;9(&amp;N/&amp;N)</oddFooter>
  </headerFooter>
  <rowBreaks count="1" manualBreakCount="1">
    <brk id="7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d641465</dc:creator>
  <cp:keywords/>
  <dc:description/>
  <cp:lastModifiedBy>d601407</cp:lastModifiedBy>
  <cp:lastPrinted>2011-03-18T18:58:08Z</cp:lastPrinted>
  <dcterms:created xsi:type="dcterms:W3CDTF">2003-12-09T20:25:05Z</dcterms:created>
  <dcterms:modified xsi:type="dcterms:W3CDTF">2011-03-24T14:48:29Z</dcterms:modified>
  <cp:category/>
  <cp:version/>
  <cp:contentType/>
  <cp:contentStatus/>
</cp:coreProperties>
</file>