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Balanço Financeiro " sheetId="1" r:id="rId1"/>
    <sheet name="Balanço Orçamentário MCASP" sheetId="2" r:id="rId2"/>
    <sheet name="Anexos do BO" sheetId="3" r:id="rId3"/>
  </sheets>
  <externalReferences>
    <externalReference r:id="rId6"/>
  </externalReferences>
  <definedNames>
    <definedName name="_xlnm.Print_Area" localSheetId="2">'Anexos do BO'!$A$1:$G$40</definedName>
    <definedName name="_xlnm.Print_Area" localSheetId="0">'Balanço Financeiro '!$A$1:$N$55</definedName>
    <definedName name="_xlnm.Print_Area" localSheetId="1">'Balanço Orçamentário MCASP'!$A$1:$G$72</definedName>
  </definedNames>
  <calcPr fullCalcOnLoad="1"/>
</workbook>
</file>

<file path=xl/sharedStrings.xml><?xml version="1.0" encoding="utf-8"?>
<sst xmlns="http://schemas.openxmlformats.org/spreadsheetml/2006/main" count="231" uniqueCount="148">
  <si>
    <t>FUMCAD_ Fundo Municipal da Criança e do Adolescente</t>
  </si>
  <si>
    <t xml:space="preserve">Balancete Financeiro </t>
  </si>
  <si>
    <t>NOVEMBRO 2015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</si>
  <si>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</si>
  <si>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</si>
  <si>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</si>
  <si>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</si>
  <si>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</si>
  <si>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</si>
  <si>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</si>
  <si>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</si>
  <si>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</si>
  <si>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</si>
  <si>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</si>
  <si>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</si>
  <si>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</si>
  <si>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</si>
  <si>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</si>
  <si>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</si>
  <si>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</si>
  <si>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</si>
  <si>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</si>
  <si>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</si>
  <si>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</si>
  <si>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</si>
  <si>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</si>
  <si>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</si>
  <si>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</si>
  <si>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</si>
  <si>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</si>
  <si>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</si>
  <si>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</si>
  <si>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</si>
  <si>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</si>
  <si>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</si>
  <si>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</si>
  <si>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</si>
  <si>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</si>
  <si>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</si>
  <si>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</si>
  <si>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</si>
  <si>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</si>
  <si>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</si>
  <si>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</si>
  <si>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</si>
  <si>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</si>
  <si>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</si>
  <si>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</si>
  <si>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</si>
  <si>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</si>
  <si>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Administrativo nº 2015-0.246.409-4.</t>
  </si>
  <si>
    <t>3. Caixa e Equivalente de Caixa - conciliado de acordo com as contas correntes do fundo.</t>
  </si>
  <si>
    <t xml:space="preserve">4. Transferência Financieras Concedidas (PARA  EXECUÇÃO ORÇAMENTÁRIA) - Houve transferência de recurso do fundo para a Secretaria Municipal de Educação conforme Decreto 56.237/2015 </t>
  </si>
  <si>
    <t>5. O valor das Receitas diverge do Relatório Boletim da Receita, pelos seguintes motivos:</t>
  </si>
  <si>
    <t>5.1. Rendimento da aplicação do recurso transferido para SME, registrado na conta contábil de receita do FUMCAD, embora o recurso tenha sido depositado em conta bancária da SME - diminuíndo em R$ 463.074,58 a receita.</t>
  </si>
  <si>
    <t>5.2. Houve uma reclassificação contábil relativo ao ano de 2013 (DRD 9005/2013), aumentando em R$ 791.446,20 o valor da receita (conta contábil 1.7.5.0.01.00.00.00) - PA 2013-0.371.262-4.</t>
  </si>
  <si>
    <t>5.3. Houve uma reclassificação contábil referente ao recolhimento (DRD 15111/2012), aumentando em R$ 2.100,00 o valor da receita (conta contábil 1.7.5.0.01.00.00.00) - PA 2013-0.138.549-9.</t>
  </si>
  <si>
    <t>5.4. Houve uma reclassificação contábil referente a um depósito indevido (DRD 1274/2012), aumentando em R$ 38.305,66 o valor da receita (conta contábil 1.7.5.0.01.00.00.00)  - PA 2013-0.010.400-3.</t>
  </si>
  <si>
    <t>5.5. Houve uma reclassificação contábil referente depósito indevido (DRD 7526/2014), aumentando em R$ 21.196,65 o valor da receita (conta contábil 1.7.5.0.01.00.00.00) - PA 2014-0.308.972-4.</t>
  </si>
  <si>
    <t>Cleber Tavares de Souza</t>
  </si>
  <si>
    <t>Marcelo Cabral</t>
  </si>
  <si>
    <t>Felipe de Paula</t>
  </si>
  <si>
    <t>Analista de Planej. e Desenv. Organiz. - Contador</t>
  </si>
  <si>
    <t>Coord. de Políticas para Criança e Adolecência</t>
  </si>
  <si>
    <t>Sec. Mun. de Direitos Humanos e Cidadania</t>
  </si>
  <si>
    <t>CRC 1SP257069/O-3</t>
  </si>
  <si>
    <t>CPF: 296.948.278-92</t>
  </si>
  <si>
    <t>CPF: 303.624.288-08</t>
  </si>
  <si>
    <t>SMDHC</t>
  </si>
  <si>
    <t>BALANÇO ORÇAMENTÁRIO</t>
  </si>
  <si>
    <t>ORÇAMENTOS FISCAL E DA SEGURIDADE SOCIAL</t>
  </si>
  <si>
    <t>COMPETÊNCIA: NOVEMBRO 2015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</si>
  <si>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</si>
  <si>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</si>
  <si>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</si>
  <si>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</si>
  <si>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</si>
  <si>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</si>
  <si>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</si>
  <si>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</si>
  <si>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</si>
  <si>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</si>
  <si>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</si>
  <si>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</si>
  <si>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</si>
  <si>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</si>
  <si>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</si>
  <si>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</si>
  <si>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</si>
  <si>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</si>
  <si>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</si>
  <si>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</si>
  <si>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</si>
  <si>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(IV) = (I + II + III)</t>
  </si>
  <si>
    <t>Operações de Crédito / Refinanciamento (V)</t>
  </si>
  <si>
    <t>Operações de Crédito Internas</t>
  </si>
  <si>
    <t>Mobiliária</t>
  </si>
  <si>
    <t>Contratual</t>
  </si>
  <si>
    <t>Operações de Crédito Externas</t>
  </si>
  <si>
    <t>SUBTOTAL COM REFINANCIAMENTO ( VI) = (IV + V)</t>
  </si>
  <si>
    <t>Déficit (VII)</t>
  </si>
  <si>
    <t>TOTAL (VIII) = (VI + VII)</t>
  </si>
  <si>
    <t>SALDOS DE EXERCÍCIO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</si>
  <si>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</si>
  <si>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</si>
  <si>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</si>
  <si>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</si>
  <si>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</si>
  <si>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</si>
  <si>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</si>
  <si>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</si>
  <si>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</si>
  <si>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(IX)</t>
  </si>
  <si>
    <t>Pessoal e Encargos Sociais</t>
  </si>
  <si>
    <t>Juros e Encargos da Dívida</t>
  </si>
  <si>
    <t>Outras Despesas Correntes</t>
  </si>
  <si>
    <t>Despesas de Capital (X)</t>
  </si>
  <si>
    <t>Investimentos</t>
  </si>
  <si>
    <t>Inversões Financeiras</t>
  </si>
  <si>
    <t>Amortização da Dívida</t>
  </si>
  <si>
    <t>Reserva de Contingência (XI)</t>
  </si>
  <si>
    <t>Reserva do RPPS (XII)</t>
  </si>
  <si>
    <t>SUBTOTAL DAS DESPESAS (XIII) = (IX + X + XI + XII)</t>
  </si>
  <si>
    <t>Amortização da Dívida/ Refinanciamento (XIV)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</si>
  <si>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</si>
  <si>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</si>
  <si>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</si>
  <si>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</si>
  <si>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</si>
  <si>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(XV)= (XIII + XIV)</t>
  </si>
  <si>
    <t>Superávit (XVI)</t>
  </si>
  <si>
    <t>TOTAL (XVII) = (XV + XVI)</t>
  </si>
  <si>
    <t>Fonte: Lei Municipal nº 16099/2014 (estima receita e fixa despesa 2015), Relatórios do Sistema de Orçamento e Finanças - SOF</t>
  </si>
  <si>
    <t>3. As Despesas Correntes e de Capital tiveram suas dotaçõea atualizadas devido a transferência de recurso para a Secretaria de Educação conforme Decreto 56.237/2015.</t>
  </si>
  <si>
    <t>Secretário Mun. de Direitos Humanos e Cidadania</t>
  </si>
  <si>
    <t>EXECUÇÃO DE RESTOS A PAGAR NÃO PROCESSADOS</t>
  </si>
  <si>
    <t>RESTO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</si>
  <si>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</si>
  <si>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</si>
  <si>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</si>
  <si>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</si>
  <si>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</si>
  <si>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</si>
  <si>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</si>
  <si>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</si>
  <si>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</si>
  <si>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</si>
  <si>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 A PAGAR  PROCESSADO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</si>
</sst>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</numFmts>
  <fonts count="32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95">
    <xf numFmtId="0" fontId="0" fillId="0" borderId="0" xfId="0" applyAlignment="1">
      <alignment vertical="top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readingOrder="1"/>
    </xf>
    <xf numFmtId="49" fontId="24" fillId="0" borderId="0" xfId="0" applyNumberFormat="1" applyFont="1" applyFill="1" applyAlignment="1">
      <alignment horizontal="center" vertical="center" readingOrder="1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0" fontId="25" fillId="17" borderId="11" xfId="0" applyFont="1" applyFill="1" applyBorder="1" applyAlignment="1">
      <alignment horizontal="center" vertical="center" readingOrder="1"/>
    </xf>
    <xf numFmtId="0" fontId="25" fillId="17" borderId="12" xfId="0" applyFont="1" applyFill="1" applyBorder="1" applyAlignment="1">
      <alignment horizontal="center" vertical="center" readingOrder="1"/>
    </xf>
    <xf numFmtId="0" fontId="25" fillId="17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17" borderId="13" xfId="0" applyFont="1" applyFill="1" applyBorder="1" applyAlignment="1">
      <alignment horizontal="center" vertical="center" readingOrder="1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164" fontId="25" fillId="0" borderId="14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4" fontId="23" fillId="0" borderId="14" xfId="0" applyNumberFormat="1" applyFont="1" applyFill="1" applyBorder="1" applyAlignment="1">
      <alignment vertical="center"/>
    </xf>
    <xf numFmtId="165" fontId="23" fillId="0" borderId="0" xfId="55" applyNumberFormat="1" applyFont="1" applyFill="1" applyAlignment="1">
      <alignment vertical="center"/>
    </xf>
    <xf numFmtId="0" fontId="23" fillId="0" borderId="17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3" fillId="0" borderId="18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43" fontId="23" fillId="0" borderId="0" xfId="55" applyFont="1" applyFill="1" applyAlignment="1">
      <alignment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25" fillId="0" borderId="18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left" vertical="center" indent="1"/>
    </xf>
    <xf numFmtId="0" fontId="23" fillId="0" borderId="20" xfId="0" applyFont="1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164" fontId="23" fillId="0" borderId="21" xfId="0" applyNumberFormat="1" applyFont="1" applyFill="1" applyBorder="1" applyAlignment="1">
      <alignment vertical="center"/>
    </xf>
    <xf numFmtId="164" fontId="25" fillId="0" borderId="21" xfId="0" applyNumberFormat="1" applyFont="1" applyFill="1" applyBorder="1" applyAlignment="1">
      <alignment vertical="center"/>
    </xf>
    <xf numFmtId="164" fontId="25" fillId="0" borderId="13" xfId="0" applyNumberFormat="1" applyFon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43" fontId="23" fillId="0" borderId="0" xfId="0" applyNumberFormat="1" applyFont="1" applyFill="1" applyAlignment="1">
      <alignment vertical="center"/>
    </xf>
    <xf numFmtId="0" fontId="23" fillId="0" borderId="24" xfId="0" applyFont="1" applyFill="1" applyBorder="1" applyAlignment="1">
      <alignment horizontal="left" vertical="center"/>
    </xf>
    <xf numFmtId="164" fontId="25" fillId="0" borderId="13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5" fillId="0" borderId="0" xfId="0" applyFont="1" applyFill="1" applyAlignment="1">
      <alignment vertical="center" readingOrder="1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readingOrder="1"/>
    </xf>
    <xf numFmtId="43" fontId="23" fillId="0" borderId="0" xfId="55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readingOrder="1"/>
    </xf>
    <xf numFmtId="0" fontId="24" fillId="0" borderId="0" xfId="0" applyFont="1" applyFill="1" applyAlignment="1">
      <alignment vertical="center" wrapText="1" readingOrder="1"/>
    </xf>
    <xf numFmtId="0" fontId="24" fillId="0" borderId="0" xfId="0" applyFont="1" applyFill="1" applyAlignment="1">
      <alignment vertical="center" wrapText="1" readingOrder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horizontal="center" vertical="center" readingOrder="1"/>
    </xf>
    <xf numFmtId="0" fontId="29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9" fontId="29" fillId="0" borderId="0" xfId="53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left" vertical="center" readingOrder="1"/>
    </xf>
    <xf numFmtId="0" fontId="24" fillId="0" borderId="0" xfId="0" applyFont="1" applyFill="1" applyAlignment="1">
      <alignment horizontal="center" vertical="center" wrapText="1" readingOrder="1"/>
    </xf>
    <xf numFmtId="0" fontId="21" fillId="0" borderId="0" xfId="51" applyFont="1" applyAlignment="1">
      <alignment horizontal="center"/>
      <protection/>
    </xf>
    <xf numFmtId="0" fontId="1" fillId="0" borderId="0" xfId="51">
      <alignment/>
      <protection/>
    </xf>
    <xf numFmtId="0" fontId="21" fillId="0" borderId="0" xfId="51" applyFont="1" applyAlignment="1">
      <alignment horizontal="center"/>
      <protection/>
    </xf>
    <xf numFmtId="0" fontId="21" fillId="6" borderId="25" xfId="51" applyFont="1" applyFill="1" applyBorder="1">
      <alignment/>
      <protection/>
    </xf>
    <xf numFmtId="0" fontId="21" fillId="6" borderId="26" xfId="51" applyFont="1" applyFill="1" applyBorder="1" applyAlignment="1">
      <alignment horizontal="center"/>
      <protection/>
    </xf>
    <xf numFmtId="0" fontId="21" fillId="6" borderId="26" xfId="51" applyFont="1" applyFill="1" applyBorder="1" applyAlignment="1">
      <alignment horizontal="center"/>
      <protection/>
    </xf>
    <xf numFmtId="0" fontId="21" fillId="6" borderId="27" xfId="51" applyFont="1" applyFill="1" applyBorder="1" applyAlignment="1">
      <alignment horizontal="center"/>
      <protection/>
    </xf>
    <xf numFmtId="0" fontId="21" fillId="6" borderId="28" xfId="51" applyFont="1" applyFill="1" applyBorder="1">
      <alignment/>
      <protection/>
    </xf>
    <xf numFmtId="166" fontId="21" fillId="6" borderId="21" xfId="55" applyNumberFormat="1" applyFont="1" applyFill="1" applyBorder="1" applyAlignment="1">
      <alignment horizontal="center"/>
    </xf>
    <xf numFmtId="166" fontId="21" fillId="6" borderId="21" xfId="55" applyNumberFormat="1" applyFont="1" applyFill="1" applyBorder="1" applyAlignment="1">
      <alignment/>
    </xf>
    <xf numFmtId="166" fontId="21" fillId="6" borderId="29" xfId="55" applyNumberFormat="1" applyFont="1" applyFill="1" applyBorder="1" applyAlignment="1">
      <alignment/>
    </xf>
    <xf numFmtId="0" fontId="1" fillId="0" borderId="30" xfId="51" applyBorder="1">
      <alignment/>
      <protection/>
    </xf>
    <xf numFmtId="166" fontId="1" fillId="0" borderId="17" xfId="55" applyNumberFormat="1" applyFont="1" applyBorder="1" applyAlignment="1">
      <alignment horizontal="center"/>
    </xf>
    <xf numFmtId="166" fontId="1" fillId="0" borderId="23" xfId="55" applyNumberFormat="1" applyFont="1" applyBorder="1" applyAlignment="1">
      <alignment horizontal="center"/>
    </xf>
    <xf numFmtId="166" fontId="1" fillId="0" borderId="18" xfId="55" applyNumberFormat="1" applyFont="1" applyBorder="1" applyAlignment="1">
      <alignment/>
    </xf>
    <xf numFmtId="166" fontId="1" fillId="0" borderId="31" xfId="55" applyNumberFormat="1" applyFont="1" applyBorder="1" applyAlignment="1">
      <alignment/>
    </xf>
    <xf numFmtId="0" fontId="21" fillId="6" borderId="32" xfId="51" applyFont="1" applyFill="1" applyBorder="1">
      <alignment/>
      <protection/>
    </xf>
    <xf numFmtId="166" fontId="21" fillId="6" borderId="13" xfId="55" applyNumberFormat="1" applyFont="1" applyFill="1" applyBorder="1" applyAlignment="1">
      <alignment horizontal="center"/>
    </xf>
    <xf numFmtId="166" fontId="21" fillId="6" borderId="13" xfId="55" applyNumberFormat="1" applyFont="1" applyFill="1" applyBorder="1" applyAlignment="1">
      <alignment/>
    </xf>
    <xf numFmtId="166" fontId="21" fillId="6" borderId="33" xfId="55" applyNumberFormat="1" applyFont="1" applyFill="1" applyBorder="1" applyAlignment="1">
      <alignment/>
    </xf>
    <xf numFmtId="166" fontId="1" fillId="0" borderId="18" xfId="51" applyNumberFormat="1" applyBorder="1">
      <alignment/>
      <protection/>
    </xf>
    <xf numFmtId="0" fontId="21" fillId="6" borderId="34" xfId="51" applyFont="1" applyFill="1" applyBorder="1">
      <alignment/>
      <protection/>
    </xf>
    <xf numFmtId="166" fontId="1" fillId="6" borderId="14" xfId="51" applyNumberFormat="1" applyFill="1" applyBorder="1" applyAlignment="1">
      <alignment horizontal="center"/>
      <protection/>
    </xf>
    <xf numFmtId="166" fontId="1" fillId="6" borderId="14" xfId="51" applyNumberFormat="1" applyFill="1" applyBorder="1">
      <alignment/>
      <protection/>
    </xf>
    <xf numFmtId="166" fontId="1" fillId="6" borderId="35" xfId="51" applyNumberFormat="1" applyFill="1" applyBorder="1">
      <alignment/>
      <protection/>
    </xf>
    <xf numFmtId="166" fontId="21" fillId="6" borderId="26" xfId="51" applyNumberFormat="1" applyFont="1" applyFill="1" applyBorder="1" applyAlignment="1">
      <alignment horizontal="center"/>
      <protection/>
    </xf>
    <xf numFmtId="166" fontId="21" fillId="6" borderId="26" xfId="51" applyNumberFormat="1" applyFont="1" applyFill="1" applyBorder="1">
      <alignment/>
      <protection/>
    </xf>
    <xf numFmtId="166" fontId="21" fillId="6" borderId="27" xfId="51" applyNumberFormat="1" applyFont="1" applyFill="1" applyBorder="1">
      <alignment/>
      <protection/>
    </xf>
    <xf numFmtId="0" fontId="21" fillId="0" borderId="0" xfId="51" applyFont="1">
      <alignment/>
      <protection/>
    </xf>
    <xf numFmtId="166" fontId="1" fillId="6" borderId="21" xfId="55" applyNumberFormat="1" applyFont="1" applyFill="1" applyBorder="1" applyAlignment="1">
      <alignment horizontal="center"/>
    </xf>
    <xf numFmtId="166" fontId="1" fillId="6" borderId="21" xfId="55" applyNumberFormat="1" applyFont="1" applyFill="1" applyBorder="1" applyAlignment="1">
      <alignment/>
    </xf>
    <xf numFmtId="166" fontId="1" fillId="6" borderId="29" xfId="55" applyNumberFormat="1" applyFont="1" applyFill="1" applyBorder="1" applyAlignment="1">
      <alignment/>
    </xf>
    <xf numFmtId="166" fontId="1" fillId="0" borderId="17" xfId="51" applyNumberFormat="1" applyBorder="1" applyAlignment="1">
      <alignment horizontal="center"/>
      <protection/>
    </xf>
    <xf numFmtId="166" fontId="1" fillId="0" borderId="23" xfId="51" applyNumberFormat="1" applyBorder="1" applyAlignment="1">
      <alignment horizontal="center"/>
      <protection/>
    </xf>
    <xf numFmtId="166" fontId="1" fillId="0" borderId="31" xfId="51" applyNumberFormat="1" applyBorder="1">
      <alignment/>
      <protection/>
    </xf>
    <xf numFmtId="166" fontId="21" fillId="6" borderId="13" xfId="51" applyNumberFormat="1" applyFont="1" applyFill="1" applyBorder="1" applyAlignment="1">
      <alignment horizontal="center"/>
      <protection/>
    </xf>
    <xf numFmtId="166" fontId="21" fillId="6" borderId="13" xfId="51" applyNumberFormat="1" applyFont="1" applyFill="1" applyBorder="1">
      <alignment/>
      <protection/>
    </xf>
    <xf numFmtId="166" fontId="21" fillId="6" borderId="33" xfId="51" applyNumberFormat="1" applyFont="1" applyFill="1" applyBorder="1">
      <alignment/>
      <protection/>
    </xf>
    <xf numFmtId="166" fontId="21" fillId="6" borderId="14" xfId="55" applyNumberFormat="1" applyFont="1" applyFill="1" applyBorder="1" applyAlignment="1">
      <alignment horizontal="center"/>
    </xf>
    <xf numFmtId="166" fontId="21" fillId="6" borderId="14" xfId="55" applyNumberFormat="1" applyFont="1" applyFill="1" applyBorder="1" applyAlignment="1">
      <alignment/>
    </xf>
    <xf numFmtId="166" fontId="21" fillId="6" borderId="35" xfId="55" applyNumberFormat="1" applyFont="1" applyFill="1" applyBorder="1" applyAlignment="1">
      <alignment/>
    </xf>
    <xf numFmtId="0" fontId="21" fillId="6" borderId="28" xfId="51" applyFont="1" applyFill="1" applyBorder="1" applyAlignment="1">
      <alignment horizontal="left" wrapText="1"/>
      <protection/>
    </xf>
    <xf numFmtId="166" fontId="21" fillId="6" borderId="21" xfId="51" applyNumberFormat="1" applyFont="1" applyFill="1" applyBorder="1" applyAlignment="1">
      <alignment horizontal="center" wrapText="1"/>
      <protection/>
    </xf>
    <xf numFmtId="0" fontId="21" fillId="6" borderId="21" xfId="51" applyFont="1" applyFill="1" applyBorder="1" applyAlignment="1">
      <alignment horizontal="center" wrapText="1"/>
      <protection/>
    </xf>
    <xf numFmtId="43" fontId="1" fillId="6" borderId="21" xfId="55" applyFont="1" applyFill="1" applyBorder="1" applyAlignment="1">
      <alignment/>
    </xf>
    <xf numFmtId="43" fontId="1" fillId="6" borderId="29" xfId="55" applyFont="1" applyFill="1" applyBorder="1" applyAlignment="1">
      <alignment/>
    </xf>
    <xf numFmtId="0" fontId="21" fillId="0" borderId="34" xfId="51" applyFont="1" applyBorder="1">
      <alignment/>
      <protection/>
    </xf>
    <xf numFmtId="166" fontId="1" fillId="0" borderId="14" xfId="51" applyNumberFormat="1" applyBorder="1" applyAlignment="1">
      <alignment horizontal="center"/>
      <protection/>
    </xf>
    <xf numFmtId="0" fontId="1" fillId="0" borderId="14" xfId="51" applyBorder="1">
      <alignment/>
      <protection/>
    </xf>
    <xf numFmtId="0" fontId="1" fillId="0" borderId="35" xfId="51" applyBorder="1">
      <alignment/>
      <protection/>
    </xf>
    <xf numFmtId="0" fontId="21" fillId="0" borderId="36" xfId="51" applyFont="1" applyBorder="1">
      <alignment/>
      <protection/>
    </xf>
    <xf numFmtId="166" fontId="1" fillId="0" borderId="37" xfId="51" applyNumberFormat="1" applyBorder="1" applyAlignment="1">
      <alignment horizontal="center"/>
      <protection/>
    </xf>
    <xf numFmtId="0" fontId="1" fillId="0" borderId="37" xfId="51" applyBorder="1">
      <alignment/>
      <protection/>
    </xf>
    <xf numFmtId="0" fontId="1" fillId="0" borderId="38" xfId="51" applyBorder="1">
      <alignment/>
      <protection/>
    </xf>
    <xf numFmtId="0" fontId="21" fillId="0" borderId="0" xfId="51" applyFont="1" applyBorder="1">
      <alignment/>
      <protection/>
    </xf>
    <xf numFmtId="0" fontId="1" fillId="0" borderId="0" xfId="51" applyBorder="1">
      <alignment/>
      <protection/>
    </xf>
    <xf numFmtId="0" fontId="21" fillId="6" borderId="25" xfId="51" applyFont="1" applyFill="1" applyBorder="1" applyAlignment="1">
      <alignment horizontal="center" vertical="center" wrapText="1"/>
      <protection/>
    </xf>
    <xf numFmtId="0" fontId="21" fillId="6" borderId="26" xfId="51" applyFont="1" applyFill="1" applyBorder="1" applyAlignment="1">
      <alignment horizontal="center" vertical="center" wrapText="1"/>
      <protection/>
    </xf>
    <xf numFmtId="0" fontId="21" fillId="6" borderId="27" xfId="51" applyFont="1" applyFill="1" applyBorder="1" applyAlignment="1">
      <alignment horizontal="center" vertical="center" wrapText="1"/>
      <protection/>
    </xf>
    <xf numFmtId="0" fontId="1" fillId="0" borderId="0" xfId="51" applyAlignment="1">
      <alignment horizontal="center" vertical="center" wrapText="1"/>
      <protection/>
    </xf>
    <xf numFmtId="0" fontId="21" fillId="6" borderId="39" xfId="51" applyFont="1" applyFill="1" applyBorder="1">
      <alignment/>
      <protection/>
    </xf>
    <xf numFmtId="43" fontId="21" fillId="6" borderId="40" xfId="55" applyFont="1" applyFill="1" applyBorder="1" applyAlignment="1">
      <alignment/>
    </xf>
    <xf numFmtId="43" fontId="21" fillId="6" borderId="41" xfId="55" applyFont="1" applyFill="1" applyBorder="1" applyAlignment="1">
      <alignment/>
    </xf>
    <xf numFmtId="0" fontId="1" fillId="0" borderId="18" xfId="51" applyBorder="1">
      <alignment/>
      <protection/>
    </xf>
    <xf numFmtId="0" fontId="1" fillId="0" borderId="31" xfId="51" applyBorder="1">
      <alignment/>
      <protection/>
    </xf>
    <xf numFmtId="43" fontId="1" fillId="0" borderId="18" xfId="55" applyFont="1" applyBorder="1" applyAlignment="1">
      <alignment/>
    </xf>
    <xf numFmtId="43" fontId="1" fillId="0" borderId="18" xfId="51" applyNumberFormat="1" applyBorder="1">
      <alignment/>
      <protection/>
    </xf>
    <xf numFmtId="43" fontId="1" fillId="0" borderId="31" xfId="51" applyNumberFormat="1" applyBorder="1">
      <alignment/>
      <protection/>
    </xf>
    <xf numFmtId="43" fontId="1" fillId="0" borderId="0" xfId="51" applyNumberFormat="1">
      <alignment/>
      <protection/>
    </xf>
    <xf numFmtId="43" fontId="21" fillId="6" borderId="13" xfId="55" applyFont="1" applyFill="1" applyBorder="1" applyAlignment="1">
      <alignment/>
    </xf>
    <xf numFmtId="43" fontId="21" fillId="6" borderId="33" xfId="51" applyNumberFormat="1" applyFont="1" applyFill="1" applyBorder="1">
      <alignment/>
      <protection/>
    </xf>
    <xf numFmtId="0" fontId="21" fillId="0" borderId="30" xfId="51" applyFont="1" applyFill="1" applyBorder="1">
      <alignment/>
      <protection/>
    </xf>
    <xf numFmtId="0" fontId="21" fillId="0" borderId="18" xfId="51" applyFont="1" applyFill="1" applyBorder="1">
      <alignment/>
      <protection/>
    </xf>
    <xf numFmtId="0" fontId="21" fillId="0" borderId="31" xfId="51" applyFont="1" applyFill="1" applyBorder="1">
      <alignment/>
      <protection/>
    </xf>
    <xf numFmtId="43" fontId="21" fillId="6" borderId="26" xfId="51" applyNumberFormat="1" applyFont="1" applyFill="1" applyBorder="1">
      <alignment/>
      <protection/>
    </xf>
    <xf numFmtId="43" fontId="21" fillId="6" borderId="27" xfId="51" applyNumberFormat="1" applyFont="1" applyFill="1" applyBorder="1">
      <alignment/>
      <protection/>
    </xf>
    <xf numFmtId="43" fontId="21" fillId="6" borderId="13" xfId="51" applyNumberFormat="1" applyFont="1" applyFill="1" applyBorder="1">
      <alignment/>
      <protection/>
    </xf>
    <xf numFmtId="43" fontId="21" fillId="6" borderId="33" xfId="55" applyFont="1" applyFill="1" applyBorder="1" applyAlignment="1">
      <alignment/>
    </xf>
    <xf numFmtId="0" fontId="21" fillId="6" borderId="42" xfId="51" applyFont="1" applyFill="1" applyBorder="1">
      <alignment/>
      <protection/>
    </xf>
    <xf numFmtId="43" fontId="21" fillId="6" borderId="43" xfId="51" applyNumberFormat="1" applyFont="1" applyFill="1" applyBorder="1">
      <alignment/>
      <protection/>
    </xf>
    <xf numFmtId="43" fontId="21" fillId="6" borderId="44" xfId="55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readingOrder="1"/>
    </xf>
    <xf numFmtId="0" fontId="24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43" fontId="21" fillId="0" borderId="0" xfId="51" applyNumberFormat="1" applyFont="1" applyAlignment="1">
      <alignment horizontal="center"/>
      <protection/>
    </xf>
    <xf numFmtId="0" fontId="21" fillId="6" borderId="45" xfId="51" applyFont="1" applyFill="1" applyBorder="1" applyAlignment="1">
      <alignment horizontal="center" vertical="center"/>
      <protection/>
    </xf>
    <xf numFmtId="0" fontId="21" fillId="6" borderId="46" xfId="51" applyFont="1" applyFill="1" applyBorder="1" applyAlignment="1">
      <alignment horizontal="center"/>
      <protection/>
    </xf>
    <xf numFmtId="0" fontId="21" fillId="6" borderId="47" xfId="51" applyFont="1" applyFill="1" applyBorder="1" applyAlignment="1">
      <alignment horizontal="center"/>
      <protection/>
    </xf>
    <xf numFmtId="0" fontId="21" fillId="6" borderId="45" xfId="51" applyFont="1" applyFill="1" applyBorder="1" applyAlignment="1">
      <alignment horizontal="center" vertical="center" wrapText="1"/>
      <protection/>
    </xf>
    <xf numFmtId="0" fontId="21" fillId="6" borderId="48" xfId="51" applyFont="1" applyFill="1" applyBorder="1" applyAlignment="1">
      <alignment horizontal="center" vertical="center" wrapText="1"/>
      <protection/>
    </xf>
    <xf numFmtId="0" fontId="21" fillId="6" borderId="49" xfId="51" applyFont="1" applyFill="1" applyBorder="1" applyAlignment="1">
      <alignment horizontal="center" vertical="center" wrapText="1"/>
      <protection/>
    </xf>
    <xf numFmtId="0" fontId="21" fillId="6" borderId="50" xfId="51" applyFont="1" applyFill="1" applyBorder="1" applyAlignment="1">
      <alignment horizontal="center" vertical="center"/>
      <protection/>
    </xf>
    <xf numFmtId="0" fontId="21" fillId="6" borderId="51" xfId="51" applyFont="1" applyFill="1" applyBorder="1" applyAlignment="1">
      <alignment horizontal="center" vertical="center" wrapText="1"/>
      <protection/>
    </xf>
    <xf numFmtId="0" fontId="21" fillId="6" borderId="52" xfId="51" applyFont="1" applyFill="1" applyBorder="1" applyAlignment="1">
      <alignment horizontal="center" wrapText="1"/>
      <protection/>
    </xf>
    <xf numFmtId="0" fontId="21" fillId="6" borderId="50" xfId="51" applyFont="1" applyFill="1" applyBorder="1" applyAlignment="1">
      <alignment horizontal="center" vertical="center" wrapText="1"/>
      <protection/>
    </xf>
    <xf numFmtId="0" fontId="21" fillId="6" borderId="53" xfId="51" applyFont="1" applyFill="1" applyBorder="1" applyAlignment="1">
      <alignment horizontal="center" vertical="center" wrapText="1"/>
      <protection/>
    </xf>
    <xf numFmtId="0" fontId="21" fillId="6" borderId="54" xfId="51" applyFont="1" applyFill="1" applyBorder="1" applyAlignment="1">
      <alignment horizontal="center" vertical="center" wrapText="1"/>
      <protection/>
    </xf>
    <xf numFmtId="0" fontId="21" fillId="6" borderId="52" xfId="51" applyFont="1" applyFill="1" applyBorder="1">
      <alignment/>
      <protection/>
    </xf>
    <xf numFmtId="166" fontId="21" fillId="6" borderId="51" xfId="55" applyNumberFormat="1" applyFont="1" applyFill="1" applyBorder="1" applyAlignment="1">
      <alignment/>
    </xf>
    <xf numFmtId="166" fontId="21" fillId="6" borderId="52" xfId="55" applyNumberFormat="1" applyFont="1" applyFill="1" applyBorder="1" applyAlignment="1">
      <alignment/>
    </xf>
    <xf numFmtId="166" fontId="21" fillId="6" borderId="55" xfId="55" applyNumberFormat="1" applyFont="1" applyFill="1" applyBorder="1" applyAlignment="1">
      <alignment/>
    </xf>
    <xf numFmtId="0" fontId="1" fillId="0" borderId="56" xfId="51" applyBorder="1">
      <alignment/>
      <protection/>
    </xf>
    <xf numFmtId="166" fontId="1" fillId="0" borderId="57" xfId="51" applyNumberFormat="1" applyBorder="1">
      <alignment/>
      <protection/>
    </xf>
    <xf numFmtId="166" fontId="1" fillId="0" borderId="56" xfId="51" applyNumberFormat="1" applyBorder="1">
      <alignment/>
      <protection/>
    </xf>
    <xf numFmtId="166" fontId="1" fillId="0" borderId="58" xfId="51" applyNumberFormat="1" applyBorder="1">
      <alignment/>
      <protection/>
    </xf>
    <xf numFmtId="166" fontId="1" fillId="0" borderId="56" xfId="55" applyNumberFormat="1" applyFont="1" applyBorder="1" applyAlignment="1">
      <alignment/>
    </xf>
    <xf numFmtId="166" fontId="1" fillId="0" borderId="57" xfId="55" applyNumberFormat="1" applyFont="1" applyBorder="1" applyAlignment="1">
      <alignment/>
    </xf>
    <xf numFmtId="0" fontId="1" fillId="0" borderId="59" xfId="51" applyBorder="1">
      <alignment/>
      <protection/>
    </xf>
    <xf numFmtId="166" fontId="1" fillId="0" borderId="60" xfId="51" applyNumberFormat="1" applyBorder="1">
      <alignment/>
      <protection/>
    </xf>
    <xf numFmtId="166" fontId="21" fillId="6" borderId="61" xfId="51" applyNumberFormat="1" applyFont="1" applyFill="1" applyBorder="1">
      <alignment/>
      <protection/>
    </xf>
    <xf numFmtId="166" fontId="21" fillId="6" borderId="52" xfId="51" applyNumberFormat="1" applyFont="1" applyFill="1" applyBorder="1">
      <alignment/>
      <protection/>
    </xf>
    <xf numFmtId="0" fontId="21" fillId="6" borderId="62" xfId="51" applyFont="1" applyFill="1" applyBorder="1" applyAlignment="1">
      <alignment horizontal="center" vertical="center" wrapText="1"/>
      <protection/>
    </xf>
    <xf numFmtId="0" fontId="21" fillId="6" borderId="53" xfId="51" applyFont="1" applyFill="1" applyBorder="1" applyAlignment="1">
      <alignment horizontal="center" vertical="center"/>
      <protection/>
    </xf>
    <xf numFmtId="0" fontId="21" fillId="6" borderId="59" xfId="51" applyFont="1" applyFill="1" applyBorder="1" applyAlignment="1">
      <alignment horizontal="center" vertical="center" wrapText="1"/>
      <protection/>
    </xf>
    <xf numFmtId="0" fontId="21" fillId="6" borderId="51" xfId="51" applyFont="1" applyFill="1" applyBorder="1">
      <alignment/>
      <protection/>
    </xf>
    <xf numFmtId="0" fontId="1" fillId="0" borderId="17" xfId="51" applyBorder="1">
      <alignment/>
      <protection/>
    </xf>
    <xf numFmtId="166" fontId="1" fillId="0" borderId="56" xfId="55" applyNumberFormat="1" applyFont="1" applyFill="1" applyBorder="1" applyAlignment="1">
      <alignment/>
    </xf>
    <xf numFmtId="166" fontId="1" fillId="0" borderId="59" xfId="51" applyNumberFormat="1" applyBorder="1">
      <alignment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590550</xdr:colOff>
      <xdr:row>3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600075</xdr:colOff>
      <xdr:row>3</xdr:row>
      <xdr:rowOff>19050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MCAD\BALAN&#199;OS%20DO%20FUMCAD\2015\11.Novembro-2015\-%20C&#243;pia%20-%20Balan&#231;o%20Financeiro%20e%20Or&#231;ament&#225;rio%20NOV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erência mensal"/>
      <sheetName val="Receitas 2015"/>
      <sheetName val="Composição fonte 05"/>
      <sheetName val="Balanço Financeiro Fonte 05"/>
      <sheetName val="Composição fonte 00"/>
      <sheetName val="Balanço Financeiro fonte 00 "/>
      <sheetName val="Balanço Financeiro "/>
      <sheetName val="Balanço Orçamentário MCASP"/>
      <sheetName val="Anexos do BO"/>
      <sheetName val="Balanço Orçamentário mensal"/>
    </sheetNames>
    <sheetDataSet>
      <sheetData sheetId="3">
        <row r="18">
          <cell r="G18">
            <v>37110840.61</v>
          </cell>
          <cell r="N18">
            <v>33719982.78</v>
          </cell>
        </row>
        <row r="21">
          <cell r="G21">
            <v>321861.2</v>
          </cell>
        </row>
        <row r="22">
          <cell r="G22">
            <v>321861.2</v>
          </cell>
          <cell r="N22">
            <v>67311721.37</v>
          </cell>
        </row>
        <row r="28">
          <cell r="G28">
            <v>6767696.02</v>
          </cell>
          <cell r="N28">
            <v>2294446.63</v>
          </cell>
        </row>
        <row r="30">
          <cell r="G30">
            <v>270982.67</v>
          </cell>
          <cell r="N30">
            <v>35611.2</v>
          </cell>
        </row>
        <row r="35">
          <cell r="G35">
            <v>253390677.99</v>
          </cell>
          <cell r="N35">
            <v>194500296.51000002</v>
          </cell>
        </row>
      </sheetData>
      <sheetData sheetId="5">
        <row r="10">
          <cell r="N10">
            <v>3158880.43</v>
          </cell>
        </row>
        <row r="21">
          <cell r="G21">
            <v>3813187.8299999996</v>
          </cell>
        </row>
        <row r="22">
          <cell r="G22">
            <v>3813187.8299999996</v>
          </cell>
        </row>
        <row r="27">
          <cell r="G27">
            <v>178117.41</v>
          </cell>
          <cell r="N27">
            <v>722432.88</v>
          </cell>
        </row>
        <row r="29">
          <cell r="G29">
            <v>9.15</v>
          </cell>
          <cell r="N29">
            <v>110001.08</v>
          </cell>
        </row>
        <row r="32">
          <cell r="G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63"/>
  <sheetViews>
    <sheetView showGridLines="0" tabSelected="1" showOutlineSymbols="0" zoomScale="115" zoomScaleNormal="115" workbookViewId="0" topLeftCell="A1">
      <selection activeCell="A3" sqref="A3:N3"/>
    </sheetView>
  </sheetViews>
  <sheetFormatPr defaultColWidth="6.8515625" defaultRowHeight="13.5" customHeight="1"/>
  <cols>
    <col min="1" max="1" width="9.8515625" style="2" customWidth="1"/>
    <col min="2" max="2" width="12.8515625" style="2" bestFit="1" customWidth="1"/>
    <col min="3" max="6" width="7.28125" style="2" customWidth="1"/>
    <col min="7" max="7" width="15.140625" style="2" customWidth="1"/>
    <col min="8" max="12" width="9.8515625" style="2" customWidth="1"/>
    <col min="13" max="13" width="7.28125" style="2" customWidth="1"/>
    <col min="14" max="14" width="15.57421875" style="57" customWidth="1"/>
    <col min="15" max="15" width="14.421875" style="2" bestFit="1" customWidth="1"/>
    <col min="16" max="16" width="14.28125" style="2" bestFit="1" customWidth="1"/>
    <col min="17" max="17" width="9.00390625" style="2" bestFit="1" customWidth="1"/>
    <col min="18" max="16384" width="6.8515625" style="2" customWidth="1"/>
  </cols>
  <sheetData>
    <row r="1" spans="1:1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3</v>
      </c>
    </row>
    <row r="5" spans="1:14" ht="19.5" customHeight="1">
      <c r="A5" s="7" t="s">
        <v>4</v>
      </c>
      <c r="B5" s="8"/>
      <c r="C5" s="8"/>
      <c r="D5" s="8"/>
      <c r="E5" s="8"/>
      <c r="F5" s="8"/>
      <c r="G5" s="8"/>
      <c r="H5" s="7" t="s">
        <v>5</v>
      </c>
      <c r="I5" s="8"/>
      <c r="J5" s="8"/>
      <c r="K5" s="8"/>
      <c r="L5" s="8"/>
      <c r="M5" s="8"/>
      <c r="N5" s="9"/>
    </row>
    <row r="6" spans="1:14" ht="19.5" customHeight="1">
      <c r="A6" s="10" t="s">
        <v>6</v>
      </c>
      <c r="B6" s="11"/>
      <c r="C6" s="11"/>
      <c r="D6" s="11"/>
      <c r="E6" s="11"/>
      <c r="F6" s="12"/>
      <c r="G6" s="13" t="s">
        <v>7</v>
      </c>
      <c r="H6" s="10" t="s">
        <v>6</v>
      </c>
      <c r="I6" s="11"/>
      <c r="J6" s="11"/>
      <c r="K6" s="11"/>
      <c r="L6" s="11"/>
      <c r="M6" s="12"/>
      <c r="N6" s="13" t="s">
        <v>7</v>
      </c>
    </row>
    <row r="7" spans="1:16" ht="13.5" customHeight="1">
      <c r="A7" s="14" t="s">
        <v>8</v>
      </c>
      <c r="B7" s="15"/>
      <c r="C7" s="15"/>
      <c r="D7" s="15"/>
      <c r="E7" s="15"/>
      <c r="F7" s="12"/>
      <c r="G7" s="16">
        <f>SUBTOTAL(9,G8:G19)</f>
        <v>37110840.61</v>
      </c>
      <c r="H7" s="14" t="s">
        <v>9</v>
      </c>
      <c r="I7" s="15"/>
      <c r="J7" s="15"/>
      <c r="K7" s="15"/>
      <c r="L7" s="15"/>
      <c r="M7" s="12"/>
      <c r="N7" s="16">
        <f>SUBTOTAL(9,N8:N19)</f>
        <v>36878863.21</v>
      </c>
      <c r="O7" s="17"/>
      <c r="P7" s="18"/>
    </row>
    <row r="8" spans="1:15" ht="13.5" customHeight="1">
      <c r="A8" s="19" t="s">
        <v>10</v>
      </c>
      <c r="B8" s="20"/>
      <c r="C8" s="20"/>
      <c r="D8" s="20"/>
      <c r="E8" s="20"/>
      <c r="F8" s="21"/>
      <c r="G8" s="22">
        <f>SUBTOTAL(9,G9:G11)</f>
        <v>0</v>
      </c>
      <c r="H8" s="20" t="s">
        <v>10</v>
      </c>
      <c r="I8" s="20"/>
      <c r="J8" s="20"/>
      <c r="K8" s="20"/>
      <c r="L8" s="20"/>
      <c r="M8" s="21"/>
      <c r="N8" s="22">
        <f>SUBTOTAL(9,N9:N11)</f>
        <v>3158880.43</v>
      </c>
      <c r="O8" s="23"/>
    </row>
    <row r="9" spans="1:16" ht="13.5" customHeight="1">
      <c r="A9" s="24" t="s">
        <v>11</v>
      </c>
      <c r="B9" s="25"/>
      <c r="C9" s="25"/>
      <c r="D9" s="25"/>
      <c r="E9" s="25"/>
      <c r="F9" s="26"/>
      <c r="G9" s="27">
        <f>'[1]Balanço Financeiro Fonte 05'!G10+'[1]Balanço Financeiro fonte 00 '!G10</f>
        <v>0</v>
      </c>
      <c r="H9" s="28" t="s">
        <v>11</v>
      </c>
      <c r="I9" s="25"/>
      <c r="J9" s="25"/>
      <c r="K9" s="25"/>
      <c r="L9" s="25"/>
      <c r="M9" s="26"/>
      <c r="N9" s="27">
        <f>'[1]Balanço Financeiro Fonte 05'!N10+'[1]Balanço Financeiro fonte 00 '!N10</f>
        <v>3158880.43</v>
      </c>
      <c r="O9" s="17"/>
      <c r="P9" s="29"/>
    </row>
    <row r="10" spans="1:14" ht="13.5" customHeight="1">
      <c r="A10" s="24" t="s">
        <v>12</v>
      </c>
      <c r="B10" s="28"/>
      <c r="C10" s="28"/>
      <c r="D10" s="28"/>
      <c r="E10" s="28"/>
      <c r="F10" s="26"/>
      <c r="G10" s="27">
        <f>'[1]Balanço Financeiro Fonte 05'!G11+'[1]Balanço Financeiro fonte 00 '!G11</f>
        <v>0</v>
      </c>
      <c r="H10" s="28" t="s">
        <v>12</v>
      </c>
      <c r="I10" s="28"/>
      <c r="J10" s="28"/>
      <c r="K10" s="28"/>
      <c r="L10" s="28"/>
      <c r="M10" s="26"/>
      <c r="N10" s="27">
        <f>'[1]Balanço Financeiro Fonte 05'!N11+'[1]Balanço Financeiro fonte 00 '!N11</f>
        <v>0</v>
      </c>
    </row>
    <row r="11" spans="1:14" ht="13.5" customHeight="1">
      <c r="A11" s="24" t="s">
        <v>13</v>
      </c>
      <c r="B11" s="28"/>
      <c r="C11" s="28"/>
      <c r="D11" s="28"/>
      <c r="E11" s="28"/>
      <c r="F11" s="26"/>
      <c r="G11" s="27">
        <f>'[1]Balanço Financeiro Fonte 05'!G12+'[1]Balanço Financeiro fonte 00 '!G12</f>
        <v>0</v>
      </c>
      <c r="H11" s="28" t="s">
        <v>13</v>
      </c>
      <c r="I11" s="28"/>
      <c r="J11" s="28"/>
      <c r="K11" s="28"/>
      <c r="L11" s="28"/>
      <c r="M11" s="26"/>
      <c r="N11" s="27">
        <f>'[1]Balanço Financeiro Fonte 05'!N12+'[1]Balanço Financeiro fonte 00 '!N12</f>
        <v>0</v>
      </c>
    </row>
    <row r="12" spans="1:16" ht="13.5" customHeight="1">
      <c r="A12" s="30" t="s">
        <v>14</v>
      </c>
      <c r="B12" s="31"/>
      <c r="C12" s="31"/>
      <c r="D12" s="31"/>
      <c r="E12" s="31"/>
      <c r="F12" s="32"/>
      <c r="G12" s="33">
        <f>SUBTOTAL(9,G13:G19)</f>
        <v>37110840.61</v>
      </c>
      <c r="H12" s="31" t="s">
        <v>14</v>
      </c>
      <c r="I12" s="31"/>
      <c r="J12" s="31"/>
      <c r="K12" s="31"/>
      <c r="L12" s="31"/>
      <c r="M12" s="32"/>
      <c r="N12" s="33">
        <f>SUBTOTAL(9,N13:N19)</f>
        <v>33719982.78</v>
      </c>
      <c r="P12" s="29"/>
    </row>
    <row r="13" spans="1:14" ht="13.5" customHeight="1">
      <c r="A13" s="24" t="s">
        <v>15</v>
      </c>
      <c r="B13" s="25"/>
      <c r="C13" s="25"/>
      <c r="D13" s="25"/>
      <c r="E13" s="25"/>
      <c r="F13" s="26"/>
      <c r="G13" s="27">
        <f>'[1]Balanço Financeiro Fonte 05'!G14+'[1]Balanço Financeiro fonte 00 '!G14</f>
        <v>0</v>
      </c>
      <c r="H13" s="28" t="s">
        <v>15</v>
      </c>
      <c r="I13" s="25"/>
      <c r="J13" s="25"/>
      <c r="K13" s="25"/>
      <c r="L13" s="25"/>
      <c r="M13" s="26"/>
      <c r="N13" s="27">
        <f>'[1]Balanço Financeiro Fonte 05'!N14+'[1]Balanço Financeiro fonte 00 '!N14</f>
        <v>0</v>
      </c>
    </row>
    <row r="14" spans="1:14" ht="13.5" customHeight="1">
      <c r="A14" s="24" t="s">
        <v>16</v>
      </c>
      <c r="B14" s="28"/>
      <c r="C14" s="28"/>
      <c r="D14" s="28"/>
      <c r="E14" s="28"/>
      <c r="F14" s="26"/>
      <c r="G14" s="27">
        <f>'[1]Balanço Financeiro Fonte 05'!G15+'[1]Balanço Financeiro fonte 00 '!G15</f>
        <v>0</v>
      </c>
      <c r="H14" s="28" t="s">
        <v>16</v>
      </c>
      <c r="I14" s="28"/>
      <c r="J14" s="28"/>
      <c r="K14" s="28"/>
      <c r="L14" s="28"/>
      <c r="M14" s="26"/>
      <c r="N14" s="27">
        <f>'[1]Balanço Financeiro Fonte 05'!N15+'[1]Balanço Financeiro fonte 00 '!N15</f>
        <v>0</v>
      </c>
    </row>
    <row r="15" spans="1:14" ht="13.5" customHeight="1">
      <c r="A15" s="24" t="s">
        <v>17</v>
      </c>
      <c r="B15" s="28"/>
      <c r="C15" s="28"/>
      <c r="D15" s="28"/>
      <c r="E15" s="28"/>
      <c r="F15" s="26"/>
      <c r="G15" s="27">
        <f>'[1]Balanço Financeiro Fonte 05'!G16+'[1]Balanço Financeiro fonte 00 '!G16</f>
        <v>0</v>
      </c>
      <c r="H15" s="28" t="s">
        <v>17</v>
      </c>
      <c r="I15" s="28"/>
      <c r="J15" s="28"/>
      <c r="K15" s="28"/>
      <c r="L15" s="28"/>
      <c r="M15" s="26"/>
      <c r="N15" s="27">
        <f>'[1]Balanço Financeiro Fonte 05'!N16+'[1]Balanço Financeiro fonte 00 '!N16</f>
        <v>0</v>
      </c>
    </row>
    <row r="16" spans="1:14" ht="13.5" customHeight="1">
      <c r="A16" s="24" t="s">
        <v>18</v>
      </c>
      <c r="B16" s="28"/>
      <c r="C16" s="28"/>
      <c r="D16" s="28"/>
      <c r="E16" s="28"/>
      <c r="F16" s="26"/>
      <c r="G16" s="27">
        <f>'[1]Balanço Financeiro Fonte 05'!G17+'[1]Balanço Financeiro fonte 00 '!G17</f>
        <v>0</v>
      </c>
      <c r="H16" s="28" t="s">
        <v>18</v>
      </c>
      <c r="I16" s="28"/>
      <c r="J16" s="28"/>
      <c r="K16" s="28"/>
      <c r="L16" s="28"/>
      <c r="M16" s="26"/>
      <c r="N16" s="27">
        <f>'[1]Balanço Financeiro Fonte 05'!N17+'[1]Balanço Financeiro fonte 00 '!N17</f>
        <v>0</v>
      </c>
    </row>
    <row r="17" spans="1:15" ht="13.5" customHeight="1">
      <c r="A17" s="24" t="s">
        <v>19</v>
      </c>
      <c r="B17" s="28"/>
      <c r="C17" s="28"/>
      <c r="D17" s="28"/>
      <c r="E17" s="28"/>
      <c r="F17" s="26"/>
      <c r="G17" s="27">
        <f>'[1]Balanço Financeiro Fonte 05'!G18+'[1]Balanço Financeiro fonte 00 '!G18</f>
        <v>37110840.61</v>
      </c>
      <c r="H17" s="28" t="s">
        <v>19</v>
      </c>
      <c r="I17" s="28"/>
      <c r="J17" s="28"/>
      <c r="K17" s="28"/>
      <c r="L17" s="28"/>
      <c r="M17" s="26"/>
      <c r="N17" s="27">
        <f>'[1]Balanço Financeiro Fonte 05'!N18+'[1]Balanço Financeiro fonte 00 '!N18</f>
        <v>33719982.78</v>
      </c>
      <c r="O17" s="18"/>
    </row>
    <row r="18" spans="1:14" ht="13.5" customHeight="1">
      <c r="A18" s="24" t="s">
        <v>20</v>
      </c>
      <c r="B18" s="28"/>
      <c r="C18" s="28"/>
      <c r="D18" s="28"/>
      <c r="E18" s="28"/>
      <c r="F18" s="26"/>
      <c r="G18" s="27">
        <f>'[1]Balanço Financeiro Fonte 05'!G19+'[1]Balanço Financeiro fonte 00 '!G19</f>
        <v>0</v>
      </c>
      <c r="H18" s="28" t="s">
        <v>20</v>
      </c>
      <c r="I18" s="28"/>
      <c r="J18" s="28"/>
      <c r="K18" s="28"/>
      <c r="L18" s="28"/>
      <c r="M18" s="26"/>
      <c r="N18" s="27">
        <f>'[1]Balanço Financeiro Fonte 05'!N19+'[1]Balanço Financeiro fonte 00 '!N19</f>
        <v>0</v>
      </c>
    </row>
    <row r="19" spans="1:14" ht="13.5" customHeight="1">
      <c r="A19" s="34" t="s">
        <v>21</v>
      </c>
      <c r="B19" s="35"/>
      <c r="C19" s="35"/>
      <c r="D19" s="35"/>
      <c r="E19" s="35"/>
      <c r="F19" s="36"/>
      <c r="G19" s="37">
        <f>'[1]Balanço Financeiro Fonte 05'!G20+'[1]Balanço Financeiro fonte 00 '!G20</f>
        <v>0</v>
      </c>
      <c r="H19" s="35" t="s">
        <v>21</v>
      </c>
      <c r="I19" s="35"/>
      <c r="J19" s="35"/>
      <c r="K19" s="35"/>
      <c r="L19" s="35"/>
      <c r="M19" s="36"/>
      <c r="N19" s="37">
        <f>'[1]Balanço Financeiro Fonte 05'!N20+'[1]Balanço Financeiro fonte 00 '!N20</f>
        <v>0</v>
      </c>
    </row>
    <row r="20" spans="1:16" ht="13.5" customHeight="1">
      <c r="A20" s="14" t="s">
        <v>22</v>
      </c>
      <c r="B20" s="15"/>
      <c r="C20" s="15"/>
      <c r="D20" s="15"/>
      <c r="E20" s="15"/>
      <c r="F20" s="12"/>
      <c r="G20" s="38">
        <f>'[1]Balanço Financeiro Fonte 05'!G21+'[1]Balanço Financeiro fonte 00 '!G21</f>
        <v>4135049.03</v>
      </c>
      <c r="H20" s="14" t="s">
        <v>23</v>
      </c>
      <c r="I20" s="15"/>
      <c r="J20" s="15"/>
      <c r="K20" s="15"/>
      <c r="L20" s="15"/>
      <c r="M20" s="11"/>
      <c r="N20" s="39">
        <f>SUM(N21:N24)</f>
        <v>67311721.37</v>
      </c>
      <c r="P20" s="29"/>
    </row>
    <row r="21" spans="1:14" ht="13.5" customHeight="1">
      <c r="A21" s="19" t="s">
        <v>24</v>
      </c>
      <c r="B21" s="21"/>
      <c r="C21" s="21"/>
      <c r="D21" s="21"/>
      <c r="E21" s="21"/>
      <c r="F21" s="40"/>
      <c r="G21" s="27">
        <f>'[1]Balanço Financeiro Fonte 05'!G22+'[1]Balanço Financeiro fonte 00 '!G22</f>
        <v>4135049.03</v>
      </c>
      <c r="H21" s="19" t="s">
        <v>24</v>
      </c>
      <c r="I21" s="20"/>
      <c r="J21" s="20"/>
      <c r="K21" s="20"/>
      <c r="L21" s="20"/>
      <c r="M21" s="40"/>
      <c r="N21" s="27">
        <f>'[1]Balanço Financeiro Fonte 05'!N22+'[1]Balanço Financeiro fonte 00 '!N22</f>
        <v>67311721.37</v>
      </c>
    </row>
    <row r="22" spans="1:14" ht="13.5" customHeight="1">
      <c r="A22" s="30" t="s">
        <v>25</v>
      </c>
      <c r="B22" s="31"/>
      <c r="C22" s="31"/>
      <c r="D22" s="31"/>
      <c r="E22" s="31"/>
      <c r="F22" s="41"/>
      <c r="G22" s="27">
        <f>'[1]Balanço Financeiro Fonte 05'!G23+'[1]Balanço Financeiro fonte 00 '!G23</f>
        <v>0</v>
      </c>
      <c r="H22" s="30" t="s">
        <v>25</v>
      </c>
      <c r="I22" s="31"/>
      <c r="J22" s="31"/>
      <c r="K22" s="31"/>
      <c r="L22" s="31"/>
      <c r="M22" s="41"/>
      <c r="N22" s="27">
        <f>'[1]Balanço Financeiro Fonte 05'!N23+'[1]Balanço Financeiro fonte 00 '!N23</f>
        <v>0</v>
      </c>
    </row>
    <row r="23" spans="1:14" ht="13.5" customHeight="1">
      <c r="A23" s="30" t="s">
        <v>26</v>
      </c>
      <c r="B23" s="31"/>
      <c r="C23" s="31"/>
      <c r="D23" s="31"/>
      <c r="E23" s="31"/>
      <c r="F23" s="41"/>
      <c r="G23" s="27">
        <f>'[1]Balanço Financeiro Fonte 05'!G24+'[1]Balanço Financeiro fonte 00 '!G24</f>
        <v>0</v>
      </c>
      <c r="H23" s="30" t="s">
        <v>26</v>
      </c>
      <c r="I23" s="31"/>
      <c r="J23" s="31"/>
      <c r="K23" s="31"/>
      <c r="L23" s="31"/>
      <c r="M23" s="41"/>
      <c r="N23" s="27">
        <f>'[1]Balanço Financeiro Fonte 05'!N24+'[1]Balanço Financeiro fonte 00 '!N24</f>
        <v>0</v>
      </c>
    </row>
    <row r="24" spans="1:14" ht="13.5" customHeight="1">
      <c r="A24" s="42" t="s">
        <v>27</v>
      </c>
      <c r="B24" s="43"/>
      <c r="C24" s="43"/>
      <c r="D24" s="43"/>
      <c r="E24" s="43"/>
      <c r="F24" s="44"/>
      <c r="G24" s="27">
        <f>'[1]Balanço Financeiro Fonte 05'!G25+'[1]Balanço Financeiro fonte 00 '!G25</f>
        <v>0</v>
      </c>
      <c r="H24" s="42" t="s">
        <v>27</v>
      </c>
      <c r="I24" s="45"/>
      <c r="J24" s="45"/>
      <c r="K24" s="45"/>
      <c r="L24" s="45"/>
      <c r="M24" s="44"/>
      <c r="N24" s="27">
        <f>'[1]Balanço Financeiro Fonte 05'!N25+'[1]Balanço Financeiro fonte 00 '!N25</f>
        <v>0</v>
      </c>
    </row>
    <row r="25" spans="1:15" ht="13.5" customHeight="1">
      <c r="A25" s="14" t="s">
        <v>28</v>
      </c>
      <c r="B25" s="15"/>
      <c r="C25" s="15"/>
      <c r="D25" s="15"/>
      <c r="E25" s="15"/>
      <c r="F25" s="12"/>
      <c r="G25" s="39">
        <f>SUBTOTAL(9,G26:G31)</f>
        <v>7216805.25</v>
      </c>
      <c r="H25" s="14" t="s">
        <v>29</v>
      </c>
      <c r="I25" s="15"/>
      <c r="J25" s="15"/>
      <c r="K25" s="15"/>
      <c r="L25" s="15"/>
      <c r="M25" s="12"/>
      <c r="N25" s="39">
        <f>SUBTOTAL(9,N26:N31)</f>
        <v>3162491.79</v>
      </c>
      <c r="O25" s="18"/>
    </row>
    <row r="26" spans="1:14" ht="13.5" customHeight="1">
      <c r="A26" s="19" t="s">
        <v>30</v>
      </c>
      <c r="B26" s="21"/>
      <c r="C26" s="21"/>
      <c r="D26" s="21"/>
      <c r="E26" s="21"/>
      <c r="F26" s="40"/>
      <c r="G26" s="22">
        <f>'[1]Balanço Financeiro Fonte 05'!G27+'[1]Balanço Financeiro fonte 00 '!G27</f>
        <v>178117.41</v>
      </c>
      <c r="H26" s="19" t="s">
        <v>31</v>
      </c>
      <c r="I26" s="21"/>
      <c r="J26" s="21"/>
      <c r="K26" s="21"/>
      <c r="L26" s="21"/>
      <c r="M26" s="40"/>
      <c r="N26" s="27">
        <f>'[1]Balanço Financeiro Fonte 05'!N27+'[1]Balanço Financeiro fonte 00 '!N27</f>
        <v>722432.88</v>
      </c>
    </row>
    <row r="27" spans="1:14" ht="13.5" customHeight="1">
      <c r="A27" s="30" t="s">
        <v>32</v>
      </c>
      <c r="B27" s="32"/>
      <c r="C27" s="32"/>
      <c r="D27" s="32"/>
      <c r="E27" s="32"/>
      <c r="F27" s="41"/>
      <c r="G27" s="27">
        <f>'[1]Balanço Financeiro Fonte 05'!G28+'[1]Balanço Financeiro fonte 00 '!G28</f>
        <v>6767696.02</v>
      </c>
      <c r="H27" s="30" t="s">
        <v>33</v>
      </c>
      <c r="I27" s="32"/>
      <c r="J27" s="32"/>
      <c r="K27" s="32"/>
      <c r="L27" s="32"/>
      <c r="M27" s="41"/>
      <c r="N27" s="27">
        <f>'[1]Balanço Financeiro Fonte 05'!N28+'[1]Balanço Financeiro fonte 00 '!N28</f>
        <v>2294446.63</v>
      </c>
    </row>
    <row r="28" spans="1:14" ht="13.5" customHeight="1">
      <c r="A28" s="30" t="s">
        <v>34</v>
      </c>
      <c r="B28" s="31"/>
      <c r="C28" s="31"/>
      <c r="D28" s="31"/>
      <c r="E28" s="31"/>
      <c r="F28" s="41"/>
      <c r="G28" s="27">
        <f>'[1]Balanço Financeiro Fonte 05'!G29+'[1]Balanço Financeiro fonte 00 '!G29</f>
        <v>9.15</v>
      </c>
      <c r="H28" s="30" t="s">
        <v>35</v>
      </c>
      <c r="I28" s="31"/>
      <c r="J28" s="31"/>
      <c r="K28" s="31"/>
      <c r="L28" s="31"/>
      <c r="M28" s="41"/>
      <c r="N28" s="27">
        <f>'[1]Balanço Financeiro Fonte 05'!N29+'[1]Balanço Financeiro fonte 00 '!N29</f>
        <v>110001.08</v>
      </c>
    </row>
    <row r="29" spans="1:14" ht="13.5" customHeight="1">
      <c r="A29" s="30" t="s">
        <v>36</v>
      </c>
      <c r="B29" s="31"/>
      <c r="C29" s="31"/>
      <c r="D29" s="31"/>
      <c r="E29" s="31"/>
      <c r="F29" s="41"/>
      <c r="G29" s="27">
        <f>'[1]Balanço Financeiro Fonte 05'!G30+'[1]Balanço Financeiro fonte 00 '!G30</f>
        <v>270982.67</v>
      </c>
      <c r="H29" s="30" t="s">
        <v>37</v>
      </c>
      <c r="I29" s="31"/>
      <c r="J29" s="31"/>
      <c r="K29" s="31"/>
      <c r="L29" s="31"/>
      <c r="M29" s="41"/>
      <c r="N29" s="27">
        <f>'[1]Balanço Financeiro Fonte 05'!N30+'[1]Balanço Financeiro fonte 00 '!N30</f>
        <v>35611.2</v>
      </c>
    </row>
    <row r="30" spans="1:14" ht="13.5" customHeight="1">
      <c r="A30" s="30" t="s">
        <v>38</v>
      </c>
      <c r="B30" s="31"/>
      <c r="C30" s="31"/>
      <c r="D30" s="31"/>
      <c r="E30" s="31"/>
      <c r="F30" s="41"/>
      <c r="G30" s="27">
        <f>'[1]Balanço Financeiro Fonte 05'!G31+'[1]Balanço Financeiro fonte 00 '!G31</f>
        <v>0</v>
      </c>
      <c r="H30" s="30" t="s">
        <v>38</v>
      </c>
      <c r="I30" s="31"/>
      <c r="J30" s="31"/>
      <c r="K30" s="31"/>
      <c r="L30" s="31"/>
      <c r="M30" s="41"/>
      <c r="N30" s="27">
        <f>'[1]Balanço Financeiro Fonte 05'!N31+'[1]Balanço Financeiro fonte 00 '!N31</f>
        <v>0</v>
      </c>
    </row>
    <row r="31" spans="1:14" ht="13.5" customHeight="1">
      <c r="A31" s="42" t="s">
        <v>39</v>
      </c>
      <c r="B31" s="45"/>
      <c r="C31" s="45"/>
      <c r="D31" s="45"/>
      <c r="E31" s="45"/>
      <c r="F31" s="44"/>
      <c r="G31" s="37">
        <f>'[1]Balanço Financeiro Fonte 05'!G32+'[1]Balanço Financeiro fonte 00 '!G32</f>
        <v>0</v>
      </c>
      <c r="H31" s="42" t="s">
        <v>40</v>
      </c>
      <c r="I31" s="45"/>
      <c r="J31" s="45"/>
      <c r="K31" s="45"/>
      <c r="L31" s="45"/>
      <c r="M31" s="44"/>
      <c r="N31" s="27">
        <f>'[1]Balanço Financeiro Fonte 05'!N32+'[1]Balanço Financeiro fonte 00 '!N32</f>
        <v>0</v>
      </c>
    </row>
    <row r="32" spans="1:17" ht="13.5" customHeight="1">
      <c r="A32" s="14" t="s">
        <v>41</v>
      </c>
      <c r="B32" s="15"/>
      <c r="C32" s="15"/>
      <c r="D32" s="15"/>
      <c r="E32" s="15"/>
      <c r="F32" s="12"/>
      <c r="G32" s="39">
        <f>SUBTOTAL(9,G33:G35)</f>
        <v>253390677.99</v>
      </c>
      <c r="H32" s="14" t="s">
        <v>42</v>
      </c>
      <c r="I32" s="15"/>
      <c r="J32" s="15"/>
      <c r="K32" s="15"/>
      <c r="L32" s="15"/>
      <c r="M32" s="12"/>
      <c r="N32" s="39">
        <f>SUBTOTAL(9,N33:N35)</f>
        <v>194500296.51000002</v>
      </c>
      <c r="O32" s="29"/>
      <c r="Q32" s="46"/>
    </row>
    <row r="33" spans="1:15" ht="13.5" customHeight="1">
      <c r="A33" s="19" t="s">
        <v>43</v>
      </c>
      <c r="B33" s="21"/>
      <c r="C33" s="21"/>
      <c r="D33" s="21"/>
      <c r="E33" s="21"/>
      <c r="F33" s="40"/>
      <c r="G33" s="27">
        <f>'[1]Balanço Financeiro Fonte 05'!G34+'[1]Balanço Financeiro fonte 00 '!G34</f>
        <v>0</v>
      </c>
      <c r="H33" s="19" t="s">
        <v>43</v>
      </c>
      <c r="I33" s="21"/>
      <c r="J33" s="21"/>
      <c r="K33" s="21"/>
      <c r="L33" s="21"/>
      <c r="M33" s="40"/>
      <c r="N33" s="27">
        <f>'[1]Balanço Financeiro Fonte 05'!N34+'[1]Balanço Financeiro fonte 00 '!N34</f>
        <v>0</v>
      </c>
      <c r="O33" s="29"/>
    </row>
    <row r="34" spans="1:15" ht="13.5" customHeight="1">
      <c r="A34" s="30" t="s">
        <v>44</v>
      </c>
      <c r="B34" s="32"/>
      <c r="C34" s="32"/>
      <c r="D34" s="32"/>
      <c r="E34" s="32"/>
      <c r="F34" s="41"/>
      <c r="G34" s="27">
        <f>'[1]Balanço Financeiro Fonte 05'!G35+'[1]Balanço Financeiro fonte 00 '!G35</f>
        <v>253390677.99</v>
      </c>
      <c r="H34" s="30" t="s">
        <v>44</v>
      </c>
      <c r="I34" s="32"/>
      <c r="J34" s="32"/>
      <c r="K34" s="32"/>
      <c r="L34" s="32"/>
      <c r="M34" s="41"/>
      <c r="N34" s="27">
        <f>'[1]Balanço Financeiro Fonte 05'!N35+'[1]Balanço Financeiro fonte 00 '!N35</f>
        <v>194500296.51000002</v>
      </c>
      <c r="O34" s="29"/>
    </row>
    <row r="35" spans="1:14" ht="13.5" customHeight="1">
      <c r="A35" s="42" t="s">
        <v>38</v>
      </c>
      <c r="B35" s="45"/>
      <c r="C35" s="45"/>
      <c r="D35" s="45"/>
      <c r="E35" s="45"/>
      <c r="F35" s="44"/>
      <c r="G35" s="27">
        <f>'[1]Balanço Financeiro Fonte 05'!G36+'[1]Balanço Financeiro fonte 00 '!G36</f>
        <v>0</v>
      </c>
      <c r="H35" s="42" t="s">
        <v>38</v>
      </c>
      <c r="I35" s="45"/>
      <c r="J35" s="45"/>
      <c r="K35" s="45"/>
      <c r="L35" s="45"/>
      <c r="M35" s="47"/>
      <c r="N35" s="27">
        <f>'[1]Balanço Financeiro Fonte 05'!N36+'[1]Balanço Financeiro fonte 00 '!N36</f>
        <v>0</v>
      </c>
    </row>
    <row r="36" spans="1:16" ht="13.5" customHeight="1">
      <c r="A36" s="14" t="s">
        <v>45</v>
      </c>
      <c r="B36" s="11"/>
      <c r="C36" s="11"/>
      <c r="D36" s="11"/>
      <c r="E36" s="11"/>
      <c r="F36" s="12"/>
      <c r="G36" s="48">
        <f>G32+G25+G20+G7</f>
        <v>301853372.88</v>
      </c>
      <c r="H36" s="14" t="s">
        <v>46</v>
      </c>
      <c r="I36" s="11"/>
      <c r="J36" s="11"/>
      <c r="K36" s="11"/>
      <c r="L36" s="11"/>
      <c r="M36" s="12"/>
      <c r="N36" s="48">
        <f>N32+N25+N20+N7</f>
        <v>301853372.88</v>
      </c>
      <c r="O36" s="49">
        <f>G36-N36</f>
        <v>0</v>
      </c>
      <c r="P36" s="50"/>
    </row>
    <row r="37" spans="1:14" ht="13.5" customHeight="1">
      <c r="A37" s="51" t="s">
        <v>47</v>
      </c>
      <c r="B37" s="52"/>
      <c r="C37" s="52"/>
      <c r="D37" s="52"/>
      <c r="E37" s="53"/>
      <c r="F37" s="53"/>
      <c r="G37" s="53"/>
      <c r="H37" s="52"/>
      <c r="I37" s="52"/>
      <c r="J37" s="52"/>
      <c r="K37" s="53"/>
      <c r="L37" s="53"/>
      <c r="M37" s="53"/>
      <c r="N37" s="54"/>
    </row>
    <row r="38" spans="1:16" ht="11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P38" s="46"/>
    </row>
    <row r="39" spans="1:13" ht="11.25">
      <c r="A39" s="51" t="s">
        <v>48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1.25">
      <c r="A40" s="58" t="s">
        <v>49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11.25">
      <c r="A41" s="58" t="s">
        <v>50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11.25" customHeight="1">
      <c r="A42" s="59" t="s">
        <v>51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1:14" ht="11.25" customHeight="1">
      <c r="A43" s="59" t="s">
        <v>52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14" ht="11.25" customHeight="1">
      <c r="A44" s="59" t="s">
        <v>53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4" ht="23.25" customHeight="1">
      <c r="A45" s="59" t="s">
        <v>54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14" ht="11.25">
      <c r="A46" s="59" t="s">
        <v>55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ht="11.25" customHeight="1">
      <c r="A47" s="60" t="s">
        <v>56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1.25" customHeight="1">
      <c r="A48" s="60" t="s">
        <v>57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1.25" customHeight="1">
      <c r="A49" s="60" t="s">
        <v>58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3" ht="11.25">
      <c r="A50" s="51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9:14" ht="11.25">
      <c r="I51" s="57"/>
      <c r="N51" s="2"/>
    </row>
    <row r="52" spans="1:15" s="50" customFormat="1" ht="13.5" customHeight="1">
      <c r="A52" s="61" t="s">
        <v>59</v>
      </c>
      <c r="B52" s="61"/>
      <c r="C52" s="61"/>
      <c r="D52" s="61"/>
      <c r="E52" s="61"/>
      <c r="F52" s="62" t="s">
        <v>60</v>
      </c>
      <c r="G52" s="62"/>
      <c r="H52" s="62"/>
      <c r="I52" s="62"/>
      <c r="J52" s="62"/>
      <c r="K52" s="61" t="s">
        <v>61</v>
      </c>
      <c r="L52" s="61"/>
      <c r="M52" s="61"/>
      <c r="N52" s="61"/>
      <c r="O52" s="63"/>
    </row>
    <row r="53" spans="1:15" ht="13.5" customHeight="1">
      <c r="A53" s="64" t="s">
        <v>62</v>
      </c>
      <c r="B53" s="64"/>
      <c r="C53" s="64"/>
      <c r="D53" s="64"/>
      <c r="E53" s="64"/>
      <c r="F53" s="64" t="s">
        <v>63</v>
      </c>
      <c r="G53" s="64"/>
      <c r="H53" s="64"/>
      <c r="I53" s="64"/>
      <c r="J53" s="64"/>
      <c r="K53" s="65" t="s">
        <v>64</v>
      </c>
      <c r="L53" s="65"/>
      <c r="M53" s="65"/>
      <c r="N53" s="65"/>
      <c r="O53" s="66"/>
    </row>
    <row r="54" spans="1:15" ht="13.5" customHeight="1">
      <c r="A54" s="67" t="s">
        <v>65</v>
      </c>
      <c r="B54" s="67"/>
      <c r="C54" s="67"/>
      <c r="D54" s="67"/>
      <c r="E54" s="67"/>
      <c r="F54" s="67" t="s">
        <v>66</v>
      </c>
      <c r="G54" s="67"/>
      <c r="H54" s="67"/>
      <c r="I54" s="67"/>
      <c r="J54" s="67"/>
      <c r="K54" s="68" t="s">
        <v>67</v>
      </c>
      <c r="L54" s="68"/>
      <c r="M54" s="68"/>
      <c r="N54" s="68"/>
      <c r="O54" s="69"/>
    </row>
    <row r="55" spans="1:15" ht="13.5" customHeight="1">
      <c r="A55" s="70" t="s">
        <v>68</v>
      </c>
      <c r="B55" s="70"/>
      <c r="C55" s="70"/>
      <c r="D55" s="70"/>
      <c r="E55" s="70"/>
      <c r="F55" s="67" t="s">
        <v>68</v>
      </c>
      <c r="G55" s="67"/>
      <c r="H55" s="67"/>
      <c r="I55" s="67"/>
      <c r="J55" s="67"/>
      <c r="K55" s="67" t="s">
        <v>68</v>
      </c>
      <c r="L55" s="67"/>
      <c r="M55" s="67"/>
      <c r="N55" s="67"/>
      <c r="O55" s="69"/>
    </row>
    <row r="56" spans="12:14" ht="13.5" customHeight="1">
      <c r="L56" s="57"/>
      <c r="N56" s="2"/>
    </row>
    <row r="60" ht="13.5" customHeight="1">
      <c r="B60" s="29"/>
    </row>
    <row r="61" ht="11.25" customHeight="1">
      <c r="B61" s="71"/>
    </row>
    <row r="62" spans="1:14" ht="24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4" ht="34.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</sheetData>
  <sheetProtection/>
  <mergeCells count="91">
    <mergeCell ref="A8:F8"/>
    <mergeCell ref="H11:M11"/>
    <mergeCell ref="H10:M10"/>
    <mergeCell ref="H8:M8"/>
    <mergeCell ref="A10:F10"/>
    <mergeCell ref="A11:F11"/>
    <mergeCell ref="H9:M9"/>
    <mergeCell ref="A9:F9"/>
    <mergeCell ref="A1:N1"/>
    <mergeCell ref="A5:G5"/>
    <mergeCell ref="H5:N5"/>
    <mergeCell ref="A7:F7"/>
    <mergeCell ref="A6:F6"/>
    <mergeCell ref="H7:M7"/>
    <mergeCell ref="H6:M6"/>
    <mergeCell ref="A2:N2"/>
    <mergeCell ref="A3:N3"/>
    <mergeCell ref="H14:M14"/>
    <mergeCell ref="A14:F14"/>
    <mergeCell ref="A13:F13"/>
    <mergeCell ref="H12:M12"/>
    <mergeCell ref="A12:F12"/>
    <mergeCell ref="H13:M13"/>
    <mergeCell ref="A34:F34"/>
    <mergeCell ref="A32:F32"/>
    <mergeCell ref="A28:F28"/>
    <mergeCell ref="A33:F33"/>
    <mergeCell ref="A31:F31"/>
    <mergeCell ref="A29:F29"/>
    <mergeCell ref="A22:F22"/>
    <mergeCell ref="A21:F21"/>
    <mergeCell ref="H26:M26"/>
    <mergeCell ref="H17:M17"/>
    <mergeCell ref="A17:F17"/>
    <mergeCell ref="H18:M18"/>
    <mergeCell ref="H20:M20"/>
    <mergeCell ref="A19:F19"/>
    <mergeCell ref="A23:F23"/>
    <mergeCell ref="H23:M23"/>
    <mergeCell ref="H21:M21"/>
    <mergeCell ref="H15:M15"/>
    <mergeCell ref="A15:F15"/>
    <mergeCell ref="H16:M16"/>
    <mergeCell ref="A16:F16"/>
    <mergeCell ref="A18:F18"/>
    <mergeCell ref="A20:F20"/>
    <mergeCell ref="H19:M19"/>
    <mergeCell ref="A24:F24"/>
    <mergeCell ref="H29:M29"/>
    <mergeCell ref="H28:M28"/>
    <mergeCell ref="H22:M22"/>
    <mergeCell ref="H24:M24"/>
    <mergeCell ref="H25:M25"/>
    <mergeCell ref="A27:F27"/>
    <mergeCell ref="H27:M27"/>
    <mergeCell ref="A26:F26"/>
    <mergeCell ref="A25:F25"/>
    <mergeCell ref="H35:M35"/>
    <mergeCell ref="H34:M34"/>
    <mergeCell ref="H31:M31"/>
    <mergeCell ref="H30:M30"/>
    <mergeCell ref="H32:M32"/>
    <mergeCell ref="H33:M33"/>
    <mergeCell ref="A63:N63"/>
    <mergeCell ref="A55:E55"/>
    <mergeCell ref="A35:F35"/>
    <mergeCell ref="A30:F30"/>
    <mergeCell ref="A62:N62"/>
    <mergeCell ref="H36:M36"/>
    <mergeCell ref="F54:J54"/>
    <mergeCell ref="K52:N52"/>
    <mergeCell ref="A36:F36"/>
    <mergeCell ref="A52:E52"/>
    <mergeCell ref="K55:N55"/>
    <mergeCell ref="F55:J55"/>
    <mergeCell ref="A53:E53"/>
    <mergeCell ref="F52:J52"/>
    <mergeCell ref="K53:N53"/>
    <mergeCell ref="K54:N54"/>
    <mergeCell ref="A54:E54"/>
    <mergeCell ref="F53:J53"/>
    <mergeCell ref="A43:N43"/>
    <mergeCell ref="A45:N45"/>
    <mergeCell ref="A46:N46"/>
    <mergeCell ref="A47:N47"/>
    <mergeCell ref="A48:N48"/>
    <mergeCell ref="A49:N49"/>
    <mergeCell ref="A40:N40"/>
    <mergeCell ref="A41:N41"/>
    <mergeCell ref="A42:N42"/>
    <mergeCell ref="A44:N44"/>
  </mergeCells>
  <printOptions horizontalCentered="1"/>
  <pageMargins left="0.1968503937007874" right="0.11811023622047245" top="0.1968503937007874" bottom="0" header="0" footer="0"/>
  <pageSetup fitToHeight="0" fitToWidth="0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72"/>
  <sheetViews>
    <sheetView workbookViewId="0" topLeftCell="A1">
      <pane ySplit="7" topLeftCell="BM44" activePane="bottomLeft" state="frozen"/>
      <selection pane="topLeft" activeCell="A1" sqref="A1"/>
      <selection pane="bottomLeft" activeCell="E72" sqref="E72:G72"/>
    </sheetView>
  </sheetViews>
  <sheetFormatPr defaultColWidth="9.140625" defaultRowHeight="12.75"/>
  <cols>
    <col min="1" max="1" width="49.140625" style="75" bestFit="1" customWidth="1"/>
    <col min="2" max="5" width="18.00390625" style="75" customWidth="1"/>
    <col min="6" max="6" width="22.140625" style="75" bestFit="1" customWidth="1"/>
    <col min="7" max="7" width="24.00390625" style="75" bestFit="1" customWidth="1"/>
    <col min="8" max="8" width="9.140625" style="75" customWidth="1"/>
    <col min="9" max="9" width="14.28125" style="75" bestFit="1" customWidth="1"/>
    <col min="10" max="16384" width="9.140625" style="75" customWidth="1"/>
  </cols>
  <sheetData>
    <row r="1" spans="1:7" ht="15">
      <c r="A1" s="74" t="s">
        <v>0</v>
      </c>
      <c r="B1" s="74"/>
      <c r="C1" s="74"/>
      <c r="D1" s="74"/>
      <c r="E1" s="74"/>
      <c r="F1" s="74"/>
      <c r="G1" s="74"/>
    </row>
    <row r="2" spans="1:7" ht="15">
      <c r="A2" s="74" t="s">
        <v>69</v>
      </c>
      <c r="B2" s="74"/>
      <c r="C2" s="74"/>
      <c r="D2" s="74"/>
      <c r="E2" s="74"/>
      <c r="F2" s="74"/>
      <c r="G2" s="74"/>
    </row>
    <row r="3" spans="1:7" ht="15">
      <c r="A3" s="74" t="s">
        <v>70</v>
      </c>
      <c r="B3" s="74"/>
      <c r="C3" s="74"/>
      <c r="D3" s="74"/>
      <c r="E3" s="74"/>
      <c r="F3" s="74"/>
      <c r="G3" s="74"/>
    </row>
    <row r="4" spans="1:7" ht="15">
      <c r="A4" s="74" t="s">
        <v>71</v>
      </c>
      <c r="B4" s="74"/>
      <c r="C4" s="74"/>
      <c r="D4" s="74"/>
      <c r="E4" s="74"/>
      <c r="F4" s="74"/>
      <c r="G4" s="74"/>
    </row>
    <row r="5" spans="1:5" ht="15.75" thickBot="1">
      <c r="A5" s="76"/>
      <c r="B5" s="76"/>
      <c r="C5" s="76"/>
      <c r="D5" s="76"/>
      <c r="E5" s="76"/>
    </row>
    <row r="6" spans="1:7" ht="15.75" thickBot="1">
      <c r="A6" s="77" t="s">
        <v>72</v>
      </c>
      <c r="B6" s="78" t="s">
        <v>73</v>
      </c>
      <c r="C6" s="78"/>
      <c r="D6" s="78" t="s">
        <v>74</v>
      </c>
      <c r="E6" s="78"/>
      <c r="F6" s="79" t="s">
        <v>75</v>
      </c>
      <c r="G6" s="80" t="s">
        <v>76</v>
      </c>
    </row>
    <row r="7" spans="1:7" ht="15">
      <c r="A7" s="81" t="s">
        <v>77</v>
      </c>
      <c r="B7" s="82">
        <f>SUM(B8:B15)</f>
        <v>111562683</v>
      </c>
      <c r="C7" s="82"/>
      <c r="D7" s="82">
        <f>SUM(D8:D15)</f>
        <v>111562683</v>
      </c>
      <c r="E7" s="82"/>
      <c r="F7" s="83">
        <f>SUM(F8:F15)</f>
        <v>36720866.67999999</v>
      </c>
      <c r="G7" s="84">
        <f aca="true" t="shared" si="0" ref="G7:G21">F7-D7</f>
        <v>-74841816.32000001</v>
      </c>
    </row>
    <row r="8" spans="1:7" ht="15">
      <c r="A8" s="85" t="s">
        <v>78</v>
      </c>
      <c r="B8" s="86"/>
      <c r="C8" s="87"/>
      <c r="D8" s="86"/>
      <c r="E8" s="87"/>
      <c r="F8" s="88"/>
      <c r="G8" s="89">
        <f t="shared" si="0"/>
        <v>0</v>
      </c>
    </row>
    <row r="9" spans="1:7" ht="15">
      <c r="A9" s="85" t="s">
        <v>79</v>
      </c>
      <c r="B9" s="86"/>
      <c r="C9" s="87"/>
      <c r="D9" s="86"/>
      <c r="E9" s="87"/>
      <c r="F9" s="88"/>
      <c r="G9" s="89">
        <f t="shared" si="0"/>
        <v>0</v>
      </c>
    </row>
    <row r="10" spans="1:7" ht="15">
      <c r="A10" s="85" t="s">
        <v>80</v>
      </c>
      <c r="B10" s="86">
        <v>11562683</v>
      </c>
      <c r="C10" s="87"/>
      <c r="D10" s="86">
        <f aca="true" t="shared" si="1" ref="D10:D15">B10</f>
        <v>11562683</v>
      </c>
      <c r="E10" s="87"/>
      <c r="F10" s="88">
        <f>1284354.53+285601.01+671402.72+269439.13+8098032.9+432759.92+283341.19+308778.78+279564.64</f>
        <v>11913274.819999998</v>
      </c>
      <c r="G10" s="89">
        <f t="shared" si="0"/>
        <v>350591.81999999844</v>
      </c>
    </row>
    <row r="11" spans="1:7" ht="15">
      <c r="A11" s="85" t="s">
        <v>81</v>
      </c>
      <c r="B11" s="86"/>
      <c r="C11" s="87"/>
      <c r="D11" s="86">
        <f t="shared" si="1"/>
        <v>0</v>
      </c>
      <c r="E11" s="87"/>
      <c r="F11" s="88"/>
      <c r="G11" s="89">
        <f t="shared" si="0"/>
        <v>0</v>
      </c>
    </row>
    <row r="12" spans="1:7" ht="15">
      <c r="A12" s="85" t="s">
        <v>82</v>
      </c>
      <c r="B12" s="86"/>
      <c r="C12" s="87"/>
      <c r="D12" s="86">
        <f t="shared" si="1"/>
        <v>0</v>
      </c>
      <c r="E12" s="87"/>
      <c r="F12" s="88"/>
      <c r="G12" s="89">
        <f t="shared" si="0"/>
        <v>0</v>
      </c>
    </row>
    <row r="13" spans="1:7" ht="15">
      <c r="A13" s="85" t="s">
        <v>83</v>
      </c>
      <c r="B13" s="86"/>
      <c r="C13" s="87"/>
      <c r="D13" s="86">
        <f t="shared" si="1"/>
        <v>0</v>
      </c>
      <c r="E13" s="87"/>
      <c r="F13" s="88"/>
      <c r="G13" s="89">
        <f t="shared" si="0"/>
        <v>0</v>
      </c>
    </row>
    <row r="14" spans="1:7" ht="15">
      <c r="A14" s="85" t="s">
        <v>84</v>
      </c>
      <c r="B14" s="86"/>
      <c r="C14" s="87"/>
      <c r="D14" s="86">
        <f t="shared" si="1"/>
        <v>0</v>
      </c>
      <c r="E14" s="87"/>
      <c r="F14" s="88"/>
      <c r="G14" s="89">
        <f t="shared" si="0"/>
        <v>0</v>
      </c>
    </row>
    <row r="15" spans="1:7" ht="15">
      <c r="A15" s="85" t="s">
        <v>85</v>
      </c>
      <c r="B15" s="86">
        <v>100000000</v>
      </c>
      <c r="C15" s="87"/>
      <c r="D15" s="86">
        <f t="shared" si="1"/>
        <v>100000000</v>
      </c>
      <c r="E15" s="87"/>
      <c r="F15" s="88">
        <f>12303595.97+2074902.76+738039.54+313662.39+5407728.5+668650.54+182339.65+552959.43+2564643.59+1069.49</f>
        <v>24807591.859999996</v>
      </c>
      <c r="G15" s="89">
        <f t="shared" si="0"/>
        <v>-75192408.14</v>
      </c>
    </row>
    <row r="16" spans="1:7" ht="15">
      <c r="A16" s="90" t="s">
        <v>86</v>
      </c>
      <c r="B16" s="91">
        <f>SUM(B17:B21)</f>
        <v>0</v>
      </c>
      <c r="C16" s="91"/>
      <c r="D16" s="91">
        <f>SUM(D17:D21)</f>
        <v>0</v>
      </c>
      <c r="E16" s="91"/>
      <c r="F16" s="92">
        <f>SUM(F17:F21)</f>
        <v>0</v>
      </c>
      <c r="G16" s="93">
        <f t="shared" si="0"/>
        <v>0</v>
      </c>
    </row>
    <row r="17" spans="1:7" ht="15">
      <c r="A17" s="85" t="s">
        <v>87</v>
      </c>
      <c r="B17" s="86"/>
      <c r="C17" s="87"/>
      <c r="D17" s="86"/>
      <c r="E17" s="87"/>
      <c r="F17" s="94"/>
      <c r="G17" s="89">
        <f t="shared" si="0"/>
        <v>0</v>
      </c>
    </row>
    <row r="18" spans="1:7" ht="15">
      <c r="A18" s="85" t="s">
        <v>88</v>
      </c>
      <c r="B18" s="86"/>
      <c r="C18" s="87"/>
      <c r="D18" s="86"/>
      <c r="E18" s="87"/>
      <c r="F18" s="94"/>
      <c r="G18" s="89">
        <f t="shared" si="0"/>
        <v>0</v>
      </c>
    </row>
    <row r="19" spans="1:7" ht="15">
      <c r="A19" s="85" t="s">
        <v>89</v>
      </c>
      <c r="B19" s="86"/>
      <c r="C19" s="87"/>
      <c r="D19" s="86"/>
      <c r="E19" s="87"/>
      <c r="F19" s="94"/>
      <c r="G19" s="89">
        <f t="shared" si="0"/>
        <v>0</v>
      </c>
    </row>
    <row r="20" spans="1:7" ht="15">
      <c r="A20" s="85" t="s">
        <v>90</v>
      </c>
      <c r="B20" s="86"/>
      <c r="C20" s="87"/>
      <c r="D20" s="86"/>
      <c r="E20" s="87"/>
      <c r="F20" s="94"/>
      <c r="G20" s="89">
        <f t="shared" si="0"/>
        <v>0</v>
      </c>
    </row>
    <row r="21" spans="1:7" ht="15">
      <c r="A21" s="85" t="s">
        <v>91</v>
      </c>
      <c r="B21" s="86"/>
      <c r="C21" s="87"/>
      <c r="D21" s="86"/>
      <c r="E21" s="87"/>
      <c r="F21" s="94"/>
      <c r="G21" s="89">
        <f t="shared" si="0"/>
        <v>0</v>
      </c>
    </row>
    <row r="22" spans="1:7" ht="15.75" thickBot="1">
      <c r="A22" s="95" t="s">
        <v>92</v>
      </c>
      <c r="B22" s="96"/>
      <c r="C22" s="96"/>
      <c r="D22" s="96"/>
      <c r="E22" s="96"/>
      <c r="F22" s="97"/>
      <c r="G22" s="98"/>
    </row>
    <row r="23" spans="1:7" s="102" customFormat="1" ht="15.75" thickBot="1">
      <c r="A23" s="77" t="s">
        <v>93</v>
      </c>
      <c r="B23" s="99">
        <f>B7+B16+B22</f>
        <v>111562683</v>
      </c>
      <c r="C23" s="99"/>
      <c r="D23" s="99">
        <f>D7+D16+D22</f>
        <v>111562683</v>
      </c>
      <c r="E23" s="99"/>
      <c r="F23" s="100">
        <f>F7+F16+F22</f>
        <v>36720866.67999999</v>
      </c>
      <c r="G23" s="101">
        <f>F23-D23</f>
        <v>-74841816.32000001</v>
      </c>
    </row>
    <row r="24" spans="1:7" ht="15">
      <c r="A24" s="81" t="s">
        <v>94</v>
      </c>
      <c r="B24" s="103">
        <f>SUM(B25:B30)</f>
        <v>0</v>
      </c>
      <c r="C24" s="103"/>
      <c r="D24" s="103">
        <f>SUM(D25:D30)</f>
        <v>0</v>
      </c>
      <c r="E24" s="103"/>
      <c r="F24" s="104">
        <f>SUM(F25:F30)</f>
        <v>0</v>
      </c>
      <c r="G24" s="105">
        <f>F24-D24</f>
        <v>0</v>
      </c>
    </row>
    <row r="25" spans="1:7" ht="15">
      <c r="A25" s="85" t="s">
        <v>95</v>
      </c>
      <c r="B25" s="106"/>
      <c r="C25" s="107"/>
      <c r="D25" s="86"/>
      <c r="E25" s="87"/>
      <c r="F25" s="94"/>
      <c r="G25" s="108"/>
    </row>
    <row r="26" spans="1:7" ht="15">
      <c r="A26" s="85" t="s">
        <v>96</v>
      </c>
      <c r="B26" s="86"/>
      <c r="C26" s="87"/>
      <c r="D26" s="86"/>
      <c r="E26" s="87"/>
      <c r="F26" s="94"/>
      <c r="G26" s="108"/>
    </row>
    <row r="27" spans="1:7" ht="15">
      <c r="A27" s="85" t="s">
        <v>97</v>
      </c>
      <c r="B27" s="86"/>
      <c r="C27" s="87"/>
      <c r="D27" s="86"/>
      <c r="E27" s="87"/>
      <c r="F27" s="94"/>
      <c r="G27" s="108"/>
    </row>
    <row r="28" spans="1:7" ht="15">
      <c r="A28" s="85" t="s">
        <v>98</v>
      </c>
      <c r="B28" s="86"/>
      <c r="C28" s="87"/>
      <c r="D28" s="86"/>
      <c r="E28" s="87"/>
      <c r="F28" s="94"/>
      <c r="G28" s="108"/>
    </row>
    <row r="29" spans="1:7" ht="15">
      <c r="A29" s="85" t="s">
        <v>96</v>
      </c>
      <c r="B29" s="86"/>
      <c r="C29" s="87"/>
      <c r="D29" s="86"/>
      <c r="E29" s="87"/>
      <c r="F29" s="94"/>
      <c r="G29" s="108"/>
    </row>
    <row r="30" spans="1:7" ht="15">
      <c r="A30" s="85" t="s">
        <v>97</v>
      </c>
      <c r="B30" s="86"/>
      <c r="C30" s="87"/>
      <c r="D30" s="86"/>
      <c r="E30" s="87"/>
      <c r="F30" s="94"/>
      <c r="G30" s="108"/>
    </row>
    <row r="31" spans="1:7" ht="15">
      <c r="A31" s="90" t="s">
        <v>99</v>
      </c>
      <c r="B31" s="109">
        <f>B24+B23</f>
        <v>111562683</v>
      </c>
      <c r="C31" s="109"/>
      <c r="D31" s="109">
        <f>D24+D23</f>
        <v>111562683</v>
      </c>
      <c r="E31" s="109"/>
      <c r="F31" s="110">
        <f>F24+F23</f>
        <v>36720866.67999999</v>
      </c>
      <c r="G31" s="111">
        <f>F31-D31</f>
        <v>-74841816.32000001</v>
      </c>
    </row>
    <row r="32" spans="1:7" ht="15.75" thickBot="1">
      <c r="A32" s="95" t="s">
        <v>100</v>
      </c>
      <c r="B32" s="112">
        <f>IF(B31&gt;B58,0,B58-B31)</f>
        <v>3200000</v>
      </c>
      <c r="C32" s="112"/>
      <c r="D32" s="112">
        <f>IF(D31&gt;C58,0,C58-D31)</f>
        <v>0</v>
      </c>
      <c r="E32" s="112"/>
      <c r="F32" s="113">
        <f>IF(F31&gt;D58,0,D58-F31)</f>
        <v>157996.53000000864</v>
      </c>
      <c r="G32" s="114">
        <f>IF(G31&gt;E58,0,E58-G31)</f>
        <v>104774866.10000001</v>
      </c>
    </row>
    <row r="33" spans="1:7" s="102" customFormat="1" ht="15.75" thickBot="1">
      <c r="A33" s="77" t="s">
        <v>101</v>
      </c>
      <c r="B33" s="99">
        <f>B31+B32</f>
        <v>114762683</v>
      </c>
      <c r="C33" s="99"/>
      <c r="D33" s="99">
        <f>D31+D32</f>
        <v>111562683</v>
      </c>
      <c r="E33" s="99"/>
      <c r="F33" s="100">
        <f>F31+F32</f>
        <v>36878863.21</v>
      </c>
      <c r="G33" s="101">
        <f>F33-D33</f>
        <v>-74683819.78999999</v>
      </c>
    </row>
    <row r="34" spans="1:7" ht="15">
      <c r="A34" s="115" t="s">
        <v>102</v>
      </c>
      <c r="B34" s="116">
        <f>SUM(B35:C36)</f>
        <v>0</v>
      </c>
      <c r="C34" s="117"/>
      <c r="D34" s="116">
        <f>SUM(D35:E36)</f>
        <v>0</v>
      </c>
      <c r="E34" s="117"/>
      <c r="F34" s="118">
        <f>SUM(F35:F36)</f>
        <v>0</v>
      </c>
      <c r="G34" s="119">
        <f>SUM(G35:G36)</f>
        <v>0</v>
      </c>
    </row>
    <row r="35" spans="1:7" ht="15">
      <c r="A35" s="120" t="s">
        <v>103</v>
      </c>
      <c r="B35" s="121"/>
      <c r="C35" s="121"/>
      <c r="D35" s="121"/>
      <c r="E35" s="121"/>
      <c r="F35" s="122"/>
      <c r="G35" s="123"/>
    </row>
    <row r="36" spans="1:7" ht="15.75" thickBot="1">
      <c r="A36" s="124" t="s">
        <v>104</v>
      </c>
      <c r="B36" s="125"/>
      <c r="C36" s="125"/>
      <c r="D36" s="125"/>
      <c r="E36" s="125"/>
      <c r="F36" s="126"/>
      <c r="G36" s="127"/>
    </row>
    <row r="37" spans="1:5" ht="15">
      <c r="A37" s="128"/>
      <c r="B37" s="129"/>
      <c r="C37" s="129"/>
      <c r="D37" s="129"/>
      <c r="E37" s="129"/>
    </row>
    <row r="38" ht="15.75" thickBot="1"/>
    <row r="39" spans="1:7" s="133" customFormat="1" ht="30.75" thickBot="1">
      <c r="A39" s="130" t="s">
        <v>105</v>
      </c>
      <c r="B39" s="131" t="s">
        <v>106</v>
      </c>
      <c r="C39" s="131" t="s">
        <v>107</v>
      </c>
      <c r="D39" s="131" t="s">
        <v>108</v>
      </c>
      <c r="E39" s="131" t="s">
        <v>109</v>
      </c>
      <c r="F39" s="131" t="s">
        <v>110</v>
      </c>
      <c r="G39" s="132" t="s">
        <v>111</v>
      </c>
    </row>
    <row r="40" spans="1:7" ht="15">
      <c r="A40" s="134" t="s">
        <v>112</v>
      </c>
      <c r="B40" s="135">
        <f>SUM(B41:B43)</f>
        <v>104727183</v>
      </c>
      <c r="C40" s="135">
        <f>SUM(C41:C43)</f>
        <v>37499771.63</v>
      </c>
      <c r="D40" s="135">
        <f>SUM(D41:D43)</f>
        <v>34357369.08</v>
      </c>
      <c r="E40" s="135">
        <f>SUM(E41:E43)</f>
        <v>27730001.58</v>
      </c>
      <c r="F40" s="135">
        <f>SUM(F41:F43)</f>
        <v>27483386.599999998</v>
      </c>
      <c r="G40" s="136">
        <f>C40-D40</f>
        <v>3142402.5500000045</v>
      </c>
    </row>
    <row r="41" spans="1:7" ht="15">
      <c r="A41" s="85" t="s">
        <v>113</v>
      </c>
      <c r="B41" s="137"/>
      <c r="C41" s="137"/>
      <c r="D41" s="137"/>
      <c r="E41" s="137"/>
      <c r="F41" s="137"/>
      <c r="G41" s="138"/>
    </row>
    <row r="42" spans="1:7" ht="15">
      <c r="A42" s="85" t="s">
        <v>114</v>
      </c>
      <c r="B42" s="137"/>
      <c r="C42" s="137"/>
      <c r="D42" s="137"/>
      <c r="E42" s="137"/>
      <c r="F42" s="137"/>
      <c r="G42" s="138"/>
    </row>
    <row r="43" spans="1:9" ht="15">
      <c r="A43" s="85" t="s">
        <v>115</v>
      </c>
      <c r="B43" s="139">
        <v>104727183</v>
      </c>
      <c r="C43" s="140">
        <v>37499771.63</v>
      </c>
      <c r="D43" s="139">
        <f>23881922.47+3082020.51+1716874.91+3358257.09+9741.32+19760+165506.86+567444.44+373607.48+1182234</f>
        <v>34357369.08</v>
      </c>
      <c r="E43" s="139">
        <f>7065081.02+2086682.42+2594300.88+4321386.64+1766977.87+1106893.99+4602381.76+1973049.16+1340251.72+872996.12</f>
        <v>27730001.58</v>
      </c>
      <c r="F43" s="139">
        <f>4177975.46+4641052.3+2422107.36+4173181.78+2311292.41+1014980.08+4482628.48+1904676.61+1271525.57+1083966.55</f>
        <v>27483386.599999998</v>
      </c>
      <c r="G43" s="141">
        <f>C43-D43</f>
        <v>3142402.5500000045</v>
      </c>
      <c r="I43" s="142"/>
    </row>
    <row r="44" spans="1:7" ht="15">
      <c r="A44" s="90" t="s">
        <v>116</v>
      </c>
      <c r="B44" s="143">
        <f>SUM(B45:B47)</f>
        <v>10035500</v>
      </c>
      <c r="C44" s="143">
        <f>SUM(C45:C47)</f>
        <v>10000000</v>
      </c>
      <c r="D44" s="143">
        <f>SUM(D45:D47)</f>
        <v>2521494.13</v>
      </c>
      <c r="E44" s="143">
        <f>SUM(E45:E47)</f>
        <v>2203048.2</v>
      </c>
      <c r="F44" s="143">
        <f>SUM(F45:F47)</f>
        <v>2178671.3600000003</v>
      </c>
      <c r="G44" s="144">
        <f>C44-D44</f>
        <v>7478505.87</v>
      </c>
    </row>
    <row r="45" spans="1:9" ht="15">
      <c r="A45" s="85" t="s">
        <v>117</v>
      </c>
      <c r="B45" s="139">
        <v>10035500</v>
      </c>
      <c r="C45" s="140">
        <v>10000000</v>
      </c>
      <c r="D45" s="139">
        <f>443828.2+108393.7+1732921.73+25458.63+61139.99+149751.88</f>
        <v>2521494.13</v>
      </c>
      <c r="E45" s="139">
        <f>346321.53+79707.57+5175+1569349.94+103218.7+4030.9+29827.73+65416.83</f>
        <v>2203048.2</v>
      </c>
      <c r="F45" s="139">
        <f>10168.89+413660.21+2200+1574524.94+103218.7+4030.9+9727.73+61139.99</f>
        <v>2178671.3600000003</v>
      </c>
      <c r="G45" s="141">
        <f>C45-D45</f>
        <v>7478505.87</v>
      </c>
      <c r="I45" s="142"/>
    </row>
    <row r="46" spans="1:7" ht="15">
      <c r="A46" s="85" t="s">
        <v>118</v>
      </c>
      <c r="B46" s="137"/>
      <c r="C46" s="140"/>
      <c r="D46" s="137"/>
      <c r="E46" s="137"/>
      <c r="F46" s="137"/>
      <c r="G46" s="138"/>
    </row>
    <row r="47" spans="1:7" ht="15">
      <c r="A47" s="85" t="s">
        <v>119</v>
      </c>
      <c r="B47" s="137"/>
      <c r="C47" s="137"/>
      <c r="D47" s="137"/>
      <c r="E47" s="137"/>
      <c r="F47" s="137"/>
      <c r="G47" s="138"/>
    </row>
    <row r="48" spans="1:7" ht="15">
      <c r="A48" s="145" t="s">
        <v>120</v>
      </c>
      <c r="B48" s="146"/>
      <c r="C48" s="146"/>
      <c r="D48" s="146"/>
      <c r="E48" s="146"/>
      <c r="F48" s="146"/>
      <c r="G48" s="147"/>
    </row>
    <row r="49" spans="1:7" ht="15.75" thickBot="1">
      <c r="A49" s="145" t="s">
        <v>121</v>
      </c>
      <c r="B49" s="146"/>
      <c r="C49" s="146"/>
      <c r="D49" s="146"/>
      <c r="E49" s="146"/>
      <c r="F49" s="146"/>
      <c r="G49" s="147"/>
    </row>
    <row r="50" spans="1:7" ht="15.75" thickBot="1">
      <c r="A50" s="77" t="s">
        <v>122</v>
      </c>
      <c r="B50" s="148">
        <f>B40+B44+B48+B49</f>
        <v>114762683</v>
      </c>
      <c r="C50" s="148">
        <f>C40+C44+C48+C49</f>
        <v>47499771.63</v>
      </c>
      <c r="D50" s="148">
        <f>D40+D44+D48+D49</f>
        <v>36878863.21</v>
      </c>
      <c r="E50" s="148">
        <f>E40+E44+E48+E49</f>
        <v>29933049.779999997</v>
      </c>
      <c r="F50" s="148">
        <f>F40+F44+F48+F49</f>
        <v>29662057.959999997</v>
      </c>
      <c r="G50" s="149">
        <f>C50-D50</f>
        <v>10620908.420000002</v>
      </c>
    </row>
    <row r="51" spans="1:7" ht="15">
      <c r="A51" s="81" t="s">
        <v>123</v>
      </c>
      <c r="B51" s="118">
        <f>SUM(B52:B57)</f>
        <v>0</v>
      </c>
      <c r="C51" s="118">
        <f>SUM(C52:C57)</f>
        <v>0</v>
      </c>
      <c r="D51" s="118">
        <f>SUM(D52:D57)</f>
        <v>0</v>
      </c>
      <c r="E51" s="118">
        <f>SUM(E52:E57)</f>
        <v>0</v>
      </c>
      <c r="F51" s="118">
        <f>SUM(F52:F57)</f>
        <v>0</v>
      </c>
      <c r="G51" s="119">
        <f>(C51-D51)</f>
        <v>0</v>
      </c>
    </row>
    <row r="52" spans="1:7" ht="15">
      <c r="A52" s="85" t="s">
        <v>124</v>
      </c>
      <c r="B52" s="137"/>
      <c r="C52" s="137"/>
      <c r="D52" s="137"/>
      <c r="E52" s="137"/>
      <c r="F52" s="137"/>
      <c r="G52" s="138"/>
    </row>
    <row r="53" spans="1:7" ht="15">
      <c r="A53" s="85" t="s">
        <v>125</v>
      </c>
      <c r="B53" s="137"/>
      <c r="C53" s="137"/>
      <c r="D53" s="137"/>
      <c r="E53" s="137"/>
      <c r="F53" s="137"/>
      <c r="G53" s="138"/>
    </row>
    <row r="54" spans="1:7" ht="15">
      <c r="A54" s="85" t="s">
        <v>126</v>
      </c>
      <c r="B54" s="137"/>
      <c r="C54" s="137"/>
      <c r="D54" s="137"/>
      <c r="E54" s="137"/>
      <c r="F54" s="137"/>
      <c r="G54" s="138"/>
    </row>
    <row r="55" spans="1:7" ht="15">
      <c r="A55" s="85" t="s">
        <v>127</v>
      </c>
      <c r="B55" s="137"/>
      <c r="C55" s="137"/>
      <c r="D55" s="137"/>
      <c r="E55" s="137"/>
      <c r="F55" s="137"/>
      <c r="G55" s="138"/>
    </row>
    <row r="56" spans="1:7" ht="15">
      <c r="A56" s="85" t="s">
        <v>128</v>
      </c>
      <c r="B56" s="137"/>
      <c r="C56" s="137"/>
      <c r="D56" s="137"/>
      <c r="E56" s="137"/>
      <c r="F56" s="137"/>
      <c r="G56" s="138"/>
    </row>
    <row r="57" spans="1:7" ht="15">
      <c r="A57" s="85" t="s">
        <v>126</v>
      </c>
      <c r="B57" s="137"/>
      <c r="C57" s="137"/>
      <c r="D57" s="137"/>
      <c r="E57" s="137"/>
      <c r="F57" s="137"/>
      <c r="G57" s="138"/>
    </row>
    <row r="58" spans="1:7" ht="15">
      <c r="A58" s="90" t="s">
        <v>129</v>
      </c>
      <c r="B58" s="150">
        <f>(B50+B51)</f>
        <v>114762683</v>
      </c>
      <c r="C58" s="150">
        <f>(C50+C51)</f>
        <v>47499771.63</v>
      </c>
      <c r="D58" s="150">
        <f>(D50+D51)</f>
        <v>36878863.21</v>
      </c>
      <c r="E58" s="150">
        <f>(E50+E51)</f>
        <v>29933049.779999997</v>
      </c>
      <c r="F58" s="150">
        <f>(F50+F51)</f>
        <v>29662057.959999997</v>
      </c>
      <c r="G58" s="151">
        <f>(C58-D58)</f>
        <v>10620908.420000002</v>
      </c>
    </row>
    <row r="59" spans="1:7" ht="15">
      <c r="A59" s="90" t="s">
        <v>130</v>
      </c>
      <c r="B59" s="143">
        <f>IF(B31&gt;B58,B31-B58,0)</f>
        <v>0</v>
      </c>
      <c r="C59" s="143">
        <f>IF(D31&gt;C58,D31-C58,0)</f>
        <v>64062911.37</v>
      </c>
      <c r="D59" s="143">
        <f>IF(F31&gt;D58,F31-D58,0)</f>
        <v>0</v>
      </c>
      <c r="E59" s="143">
        <f>IF(E31&gt;E58,E31-E58,0)</f>
        <v>0</v>
      </c>
      <c r="F59" s="143"/>
      <c r="G59" s="151">
        <f>IF(G31&gt;G58,G31-G58,0)</f>
        <v>0</v>
      </c>
    </row>
    <row r="60" spans="1:7" ht="15.75" thickBot="1">
      <c r="A60" s="152" t="s">
        <v>131</v>
      </c>
      <c r="B60" s="153">
        <f>B58+B59</f>
        <v>114762683</v>
      </c>
      <c r="C60" s="153">
        <f>C58+C59</f>
        <v>111562683</v>
      </c>
      <c r="D60" s="153">
        <f>D58+D59</f>
        <v>36878863.21</v>
      </c>
      <c r="E60" s="153">
        <f>E58+E59</f>
        <v>29933049.779999997</v>
      </c>
      <c r="F60" s="153">
        <f>F58+F59</f>
        <v>29662057.959999997</v>
      </c>
      <c r="G60" s="154">
        <f>(C60-D60)</f>
        <v>74683819.78999999</v>
      </c>
    </row>
    <row r="61" spans="1:14" s="2" customFormat="1" ht="13.5" customHeight="1">
      <c r="A61" s="51" t="s">
        <v>132</v>
      </c>
      <c r="B61" s="52"/>
      <c r="C61" s="52"/>
      <c r="D61" s="52"/>
      <c r="E61" s="53"/>
      <c r="F61" s="53"/>
      <c r="G61" s="53"/>
      <c r="H61" s="52"/>
      <c r="I61" s="52"/>
      <c r="J61" s="52"/>
      <c r="K61" s="53"/>
      <c r="L61" s="53"/>
      <c r="M61" s="53"/>
      <c r="N61" s="54"/>
    </row>
    <row r="62" spans="1:16" s="2" customFormat="1" ht="11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46"/>
    </row>
    <row r="63" spans="1:14" s="2" customFormat="1" ht="11.25">
      <c r="A63" s="51" t="s">
        <v>48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7"/>
    </row>
    <row r="64" spans="1:14" s="2" customFormat="1" ht="11.25">
      <c r="A64" s="58" t="s">
        <v>49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1:14" s="2" customFormat="1" ht="11.25">
      <c r="A65" s="58" t="s">
        <v>50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s="2" customFormat="1" ht="11.25">
      <c r="A66" s="58" t="s">
        <v>133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s="2" customFormat="1" ht="11.25">
      <c r="A67" s="51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7"/>
    </row>
    <row r="68" s="2" customFormat="1" ht="11.25">
      <c r="I68" s="57"/>
    </row>
    <row r="69" spans="1:7" s="50" customFormat="1" ht="13.5" customHeight="1">
      <c r="A69" s="155" t="s">
        <v>59</v>
      </c>
      <c r="B69" s="62" t="s">
        <v>60</v>
      </c>
      <c r="C69" s="62"/>
      <c r="D69" s="62"/>
      <c r="E69" s="61" t="s">
        <v>61</v>
      </c>
      <c r="F69" s="61"/>
      <c r="G69" s="61"/>
    </row>
    <row r="70" spans="1:8" s="2" customFormat="1" ht="13.5" customHeight="1">
      <c r="A70" s="156" t="s">
        <v>62</v>
      </c>
      <c r="B70" s="64" t="s">
        <v>63</v>
      </c>
      <c r="C70" s="64"/>
      <c r="D70" s="64"/>
      <c r="E70" s="65" t="s">
        <v>134</v>
      </c>
      <c r="F70" s="65"/>
      <c r="G70" s="65"/>
      <c r="H70" s="157"/>
    </row>
    <row r="71" spans="1:8" s="2" customFormat="1" ht="13.5" customHeight="1">
      <c r="A71" s="158" t="s">
        <v>65</v>
      </c>
      <c r="B71" s="67" t="s">
        <v>66</v>
      </c>
      <c r="C71" s="67"/>
      <c r="D71" s="67"/>
      <c r="E71" s="67" t="s">
        <v>67</v>
      </c>
      <c r="F71" s="67"/>
      <c r="G71" s="67"/>
      <c r="H71" s="159"/>
    </row>
    <row r="72" spans="1:8" s="2" customFormat="1" ht="13.5" customHeight="1">
      <c r="A72" s="160" t="s">
        <v>68</v>
      </c>
      <c r="B72" s="67" t="s">
        <v>68</v>
      </c>
      <c r="C72" s="67"/>
      <c r="D72" s="67"/>
      <c r="E72" s="67" t="s">
        <v>68</v>
      </c>
      <c r="F72" s="67"/>
      <c r="G72" s="67"/>
      <c r="H72" s="159"/>
    </row>
  </sheetData>
  <sheetProtection/>
  <mergeCells count="77">
    <mergeCell ref="B6:C6"/>
    <mergeCell ref="B7:C7"/>
    <mergeCell ref="B23:C23"/>
    <mergeCell ref="B24:C24"/>
    <mergeCell ref="B8:C8"/>
    <mergeCell ref="B9:C9"/>
    <mergeCell ref="B10:C10"/>
    <mergeCell ref="B11:C11"/>
    <mergeCell ref="B12:C12"/>
    <mergeCell ref="B13:C13"/>
    <mergeCell ref="B28:C28"/>
    <mergeCell ref="B29:C29"/>
    <mergeCell ref="D14:E14"/>
    <mergeCell ref="D15:E15"/>
    <mergeCell ref="D16:E16"/>
    <mergeCell ref="D17:E17"/>
    <mergeCell ref="D22:E22"/>
    <mergeCell ref="D23:E23"/>
    <mergeCell ref="B16:C16"/>
    <mergeCell ref="B17:C17"/>
    <mergeCell ref="B25:C25"/>
    <mergeCell ref="B27:C27"/>
    <mergeCell ref="D12:E12"/>
    <mergeCell ref="D13:E13"/>
    <mergeCell ref="B14:C14"/>
    <mergeCell ref="B15:C15"/>
    <mergeCell ref="D24:E24"/>
    <mergeCell ref="D25:E25"/>
    <mergeCell ref="D18:E18"/>
    <mergeCell ref="D19:E19"/>
    <mergeCell ref="D6:E6"/>
    <mergeCell ref="D7:E7"/>
    <mergeCell ref="D10:E10"/>
    <mergeCell ref="D11:E11"/>
    <mergeCell ref="D9:E9"/>
    <mergeCell ref="D8:E8"/>
    <mergeCell ref="B32:C32"/>
    <mergeCell ref="B33:C33"/>
    <mergeCell ref="B18:C18"/>
    <mergeCell ref="B19:C19"/>
    <mergeCell ref="B20:C20"/>
    <mergeCell ref="B21:C21"/>
    <mergeCell ref="B30:C30"/>
    <mergeCell ref="B31:C31"/>
    <mergeCell ref="B22:C22"/>
    <mergeCell ref="B26:C26"/>
    <mergeCell ref="D20:E20"/>
    <mergeCell ref="D21:E21"/>
    <mergeCell ref="B35:C35"/>
    <mergeCell ref="B36:C36"/>
    <mergeCell ref="D35:E35"/>
    <mergeCell ref="D36:E36"/>
    <mergeCell ref="D26:E26"/>
    <mergeCell ref="D27:E27"/>
    <mergeCell ref="D28:E28"/>
    <mergeCell ref="D29:E29"/>
    <mergeCell ref="B34:C34"/>
    <mergeCell ref="D34:E34"/>
    <mergeCell ref="A1:G1"/>
    <mergeCell ref="A2:G2"/>
    <mergeCell ref="A3:G3"/>
    <mergeCell ref="A4:G4"/>
    <mergeCell ref="D30:E30"/>
    <mergeCell ref="D31:E31"/>
    <mergeCell ref="D32:E32"/>
    <mergeCell ref="D33:E33"/>
    <mergeCell ref="A64:N64"/>
    <mergeCell ref="A65:N65"/>
    <mergeCell ref="B70:D70"/>
    <mergeCell ref="B69:D69"/>
    <mergeCell ref="E69:G69"/>
    <mergeCell ref="A66:N66"/>
    <mergeCell ref="E70:G70"/>
    <mergeCell ref="E71:G71"/>
    <mergeCell ref="E72:G72"/>
    <mergeCell ref="B71:D71"/>
    <mergeCell ref="B72:D72"/>
  </mergeCells>
  <printOptions/>
  <pageMargins left="0.511811024" right="0.511811024" top="0.787401575" bottom="0.787401575" header="0.31496062" footer="0.31496062"/>
  <pageSetup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7">
      <selection activeCell="E40" sqref="E40:G40"/>
    </sheetView>
  </sheetViews>
  <sheetFormatPr defaultColWidth="9.140625" defaultRowHeight="12.75"/>
  <cols>
    <col min="1" max="1" width="47.57421875" style="75" bestFit="1" customWidth="1"/>
    <col min="2" max="2" width="21.421875" style="75" customWidth="1"/>
    <col min="3" max="3" width="22.8515625" style="75" customWidth="1"/>
    <col min="4" max="4" width="18.00390625" style="75" bestFit="1" customWidth="1"/>
    <col min="5" max="5" width="14.28125" style="75" customWidth="1"/>
    <col min="6" max="6" width="18.421875" style="75" bestFit="1" customWidth="1"/>
    <col min="7" max="7" width="18.57421875" style="75" bestFit="1" customWidth="1"/>
    <col min="8" max="16384" width="9.140625" style="75" customWidth="1"/>
  </cols>
  <sheetData>
    <row r="1" spans="1:7" ht="15">
      <c r="A1" s="74" t="s">
        <v>0</v>
      </c>
      <c r="B1" s="74"/>
      <c r="C1" s="74"/>
      <c r="D1" s="74"/>
      <c r="E1" s="74"/>
      <c r="F1" s="74"/>
      <c r="G1" s="74"/>
    </row>
    <row r="2" spans="1:7" ht="15">
      <c r="A2" s="74" t="s">
        <v>135</v>
      </c>
      <c r="B2" s="74"/>
      <c r="C2" s="74"/>
      <c r="D2" s="74"/>
      <c r="E2" s="74"/>
      <c r="F2" s="74"/>
      <c r="G2" s="74"/>
    </row>
    <row r="3" spans="1:7" ht="15">
      <c r="A3" s="74" t="s">
        <v>71</v>
      </c>
      <c r="B3" s="74"/>
      <c r="C3" s="74"/>
      <c r="D3" s="74"/>
      <c r="E3" s="74"/>
      <c r="F3" s="74"/>
      <c r="G3" s="74"/>
    </row>
    <row r="4" spans="1:7" ht="15">
      <c r="A4" s="76"/>
      <c r="B4" s="76"/>
      <c r="C4" s="76"/>
      <c r="D4" s="76"/>
      <c r="E4" s="76"/>
      <c r="F4" s="76"/>
      <c r="G4" s="161"/>
    </row>
    <row r="5" spans="1:7" ht="15.75" thickBot="1">
      <c r="A5" s="76"/>
      <c r="B5" s="76"/>
      <c r="C5" s="76"/>
      <c r="D5" s="76"/>
      <c r="E5" s="76"/>
      <c r="F5" s="76"/>
      <c r="G5" s="76"/>
    </row>
    <row r="6" spans="1:7" ht="15.75" thickBot="1">
      <c r="A6" s="162" t="s">
        <v>136</v>
      </c>
      <c r="B6" s="163" t="s">
        <v>137</v>
      </c>
      <c r="C6" s="164"/>
      <c r="D6" s="165" t="s">
        <v>138</v>
      </c>
      <c r="E6" s="166" t="s">
        <v>139</v>
      </c>
      <c r="F6" s="165" t="s">
        <v>140</v>
      </c>
      <c r="G6" s="167" t="s">
        <v>141</v>
      </c>
    </row>
    <row r="7" spans="1:7" ht="42" customHeight="1" thickBot="1">
      <c r="A7" s="168"/>
      <c r="B7" s="169" t="s">
        <v>142</v>
      </c>
      <c r="C7" s="170" t="s">
        <v>143</v>
      </c>
      <c r="D7" s="171"/>
      <c r="E7" s="172"/>
      <c r="F7" s="171"/>
      <c r="G7" s="173"/>
    </row>
    <row r="8" spans="1:9" ht="15.75" thickBot="1">
      <c r="A8" s="174" t="s">
        <v>144</v>
      </c>
      <c r="B8" s="175">
        <f>SUM(B9:B11)</f>
        <v>1990.57</v>
      </c>
      <c r="C8" s="176">
        <f>SUM(C9:C11)</f>
        <v>7155919.27</v>
      </c>
      <c r="D8" s="176">
        <f>SUM(D9:D11)</f>
        <v>2987709.09</v>
      </c>
      <c r="E8" s="175">
        <f>SUM(E9:E11)</f>
        <v>2987709.09</v>
      </c>
      <c r="F8" s="176">
        <f>SUM(F9:F11)</f>
        <v>4168210.18</v>
      </c>
      <c r="G8" s="177">
        <f aca="true" t="shared" si="0" ref="G8:G15">B8+C8-E8-F8</f>
        <v>1990.5699999998324</v>
      </c>
      <c r="I8" s="142"/>
    </row>
    <row r="9" spans="1:7" ht="15">
      <c r="A9" s="178" t="s">
        <v>113</v>
      </c>
      <c r="B9" s="179"/>
      <c r="C9" s="180"/>
      <c r="D9" s="180"/>
      <c r="E9" s="179"/>
      <c r="F9" s="180"/>
      <c r="G9" s="181">
        <f t="shared" si="0"/>
        <v>0</v>
      </c>
    </row>
    <row r="10" spans="1:7" ht="15">
      <c r="A10" s="178" t="s">
        <v>114</v>
      </c>
      <c r="B10" s="179"/>
      <c r="C10" s="180"/>
      <c r="D10" s="182"/>
      <c r="E10" s="183"/>
      <c r="F10" s="180"/>
      <c r="G10" s="181">
        <f t="shared" si="0"/>
        <v>0</v>
      </c>
    </row>
    <row r="11" spans="1:7" ht="15.75" thickBot="1">
      <c r="A11" s="178" t="s">
        <v>115</v>
      </c>
      <c r="B11" s="179">
        <v>1990.57</v>
      </c>
      <c r="C11" s="182">
        <v>7155919.27</v>
      </c>
      <c r="D11" s="182">
        <f>E11</f>
        <v>2987709.09</v>
      </c>
      <c r="E11" s="183">
        <f>2426393.34+561315.75</f>
        <v>2987709.09</v>
      </c>
      <c r="F11" s="180">
        <f>164841.22+4003368.96</f>
        <v>4168210.18</v>
      </c>
      <c r="G11" s="181">
        <f t="shared" si="0"/>
        <v>1990.5699999998324</v>
      </c>
    </row>
    <row r="12" spans="1:7" ht="15.75" thickBot="1">
      <c r="A12" s="174" t="s">
        <v>145</v>
      </c>
      <c r="B12" s="175">
        <f>SUM(B13:B15)</f>
        <v>0</v>
      </c>
      <c r="C12" s="176">
        <f>SUM(C13:C15)</f>
        <v>75967</v>
      </c>
      <c r="D12" s="176">
        <f>SUM(D13:D15)</f>
        <v>29170.42</v>
      </c>
      <c r="E12" s="175">
        <f>SUM(E13:E15)</f>
        <v>29170.42</v>
      </c>
      <c r="F12" s="176">
        <f>SUM(F13:F15)</f>
        <v>46796.58</v>
      </c>
      <c r="G12" s="177">
        <f t="shared" si="0"/>
        <v>0</v>
      </c>
    </row>
    <row r="13" spans="1:7" ht="15">
      <c r="A13" s="178" t="s">
        <v>117</v>
      </c>
      <c r="B13" s="179"/>
      <c r="C13" s="182">
        <v>75967</v>
      </c>
      <c r="D13" s="180">
        <f>E13</f>
        <v>29170.42</v>
      </c>
      <c r="E13" s="179">
        <f>24000+5170.42</f>
        <v>29170.42</v>
      </c>
      <c r="F13" s="180">
        <f>26734.29+20062.29</f>
        <v>46796.58</v>
      </c>
      <c r="G13" s="181">
        <f t="shared" si="0"/>
        <v>0</v>
      </c>
    </row>
    <row r="14" spans="1:7" ht="15">
      <c r="A14" s="178" t="s">
        <v>118</v>
      </c>
      <c r="B14" s="179"/>
      <c r="C14" s="180"/>
      <c r="D14" s="180"/>
      <c r="E14" s="179"/>
      <c r="F14" s="180"/>
      <c r="G14" s="181">
        <f t="shared" si="0"/>
        <v>0</v>
      </c>
    </row>
    <row r="15" spans="1:7" ht="15.75" thickBot="1">
      <c r="A15" s="184" t="s">
        <v>119</v>
      </c>
      <c r="B15" s="179"/>
      <c r="C15" s="180"/>
      <c r="D15" s="180"/>
      <c r="E15" s="185"/>
      <c r="F15" s="180"/>
      <c r="G15" s="181">
        <f t="shared" si="0"/>
        <v>0</v>
      </c>
    </row>
    <row r="16" spans="1:7" s="102" customFormat="1" ht="15.75" thickBot="1">
      <c r="A16" s="77" t="s">
        <v>146</v>
      </c>
      <c r="B16" s="186">
        <f aca="true" t="shared" si="1" ref="B16:G16">B8+B12</f>
        <v>1990.57</v>
      </c>
      <c r="C16" s="187">
        <f t="shared" si="1"/>
        <v>7231886.27</v>
      </c>
      <c r="D16" s="187">
        <f t="shared" si="1"/>
        <v>3016879.51</v>
      </c>
      <c r="E16" s="187">
        <f t="shared" si="1"/>
        <v>3016879.51</v>
      </c>
      <c r="F16" s="187">
        <f t="shared" si="1"/>
        <v>4215006.76</v>
      </c>
      <c r="G16" s="187">
        <f t="shared" si="1"/>
        <v>1990.5699999998324</v>
      </c>
    </row>
    <row r="18" spans="1:7" ht="15.75" thickBot="1">
      <c r="A18" s="76"/>
      <c r="B18" s="76"/>
      <c r="C18" s="76"/>
      <c r="D18" s="76"/>
      <c r="E18" s="76"/>
      <c r="F18" s="76"/>
      <c r="G18" s="76"/>
    </row>
    <row r="19" spans="1:7" ht="15.75" thickBot="1">
      <c r="A19" s="162" t="s">
        <v>147</v>
      </c>
      <c r="B19" s="163" t="s">
        <v>137</v>
      </c>
      <c r="C19" s="164"/>
      <c r="D19" s="188" t="s">
        <v>138</v>
      </c>
      <c r="E19" s="188" t="s">
        <v>139</v>
      </c>
      <c r="F19" s="188" t="s">
        <v>140</v>
      </c>
      <c r="G19" s="188" t="s">
        <v>141</v>
      </c>
    </row>
    <row r="20" spans="1:7" ht="30.75" thickBot="1">
      <c r="A20" s="189"/>
      <c r="B20" s="169" t="s">
        <v>142</v>
      </c>
      <c r="C20" s="170" t="s">
        <v>143</v>
      </c>
      <c r="D20" s="190"/>
      <c r="E20" s="190"/>
      <c r="F20" s="190"/>
      <c r="G20" s="190"/>
    </row>
    <row r="21" spans="1:7" ht="15.75" thickBot="1">
      <c r="A21" s="191" t="s">
        <v>144</v>
      </c>
      <c r="B21" s="175">
        <f>SUM(B22:B24)</f>
        <v>11541.36</v>
      </c>
      <c r="C21" s="176">
        <f>SUM(C22:C24)</f>
        <v>145612.28</v>
      </c>
      <c r="D21" s="176">
        <f>SUM(D22:D24)</f>
        <v>145612.28</v>
      </c>
      <c r="E21" s="176">
        <f>SUM(E22:E24)</f>
        <v>145612.28</v>
      </c>
      <c r="F21" s="176">
        <f>SUM(F22:F24)</f>
        <v>0</v>
      </c>
      <c r="G21" s="176">
        <f aca="true" t="shared" si="2" ref="G21:G26">B21+C21-E21-F21</f>
        <v>11541.360000000015</v>
      </c>
    </row>
    <row r="22" spans="1:7" ht="15">
      <c r="A22" s="192" t="s">
        <v>113</v>
      </c>
      <c r="B22" s="179"/>
      <c r="C22" s="182">
        <v>145612.28</v>
      </c>
      <c r="D22" s="182">
        <f>E22</f>
        <v>145612.28</v>
      </c>
      <c r="E22" s="182">
        <v>145612.28</v>
      </c>
      <c r="F22" s="180">
        <v>0</v>
      </c>
      <c r="G22" s="180">
        <f t="shared" si="2"/>
        <v>0</v>
      </c>
    </row>
    <row r="23" spans="1:7" ht="15">
      <c r="A23" s="192" t="s">
        <v>114</v>
      </c>
      <c r="B23" s="179"/>
      <c r="C23" s="180"/>
      <c r="D23" s="180"/>
      <c r="E23" s="180"/>
      <c r="F23" s="180"/>
      <c r="G23" s="180">
        <f t="shared" si="2"/>
        <v>0</v>
      </c>
    </row>
    <row r="24" spans="1:7" ht="15.75" thickBot="1">
      <c r="A24" s="192" t="s">
        <v>115</v>
      </c>
      <c r="B24" s="183">
        <v>11541.36</v>
      </c>
      <c r="C24" s="182">
        <v>0</v>
      </c>
      <c r="D24" s="182">
        <v>0</v>
      </c>
      <c r="E24" s="180">
        <f>D24</f>
        <v>0</v>
      </c>
      <c r="F24" s="180">
        <v>0</v>
      </c>
      <c r="G24" s="193">
        <f t="shared" si="2"/>
        <v>11541.36</v>
      </c>
    </row>
    <row r="25" spans="1:7" ht="15.75" thickBot="1">
      <c r="A25" s="191" t="s">
        <v>145</v>
      </c>
      <c r="B25" s="175">
        <f>SUM(B26:B28)</f>
        <v>1500</v>
      </c>
      <c r="C25" s="176">
        <f>SUM(C26:C28)</f>
        <v>0</v>
      </c>
      <c r="D25" s="176">
        <f>SUM(D26:D28)</f>
        <v>0</v>
      </c>
      <c r="E25" s="176">
        <f>SUM(E26:E28)</f>
        <v>0</v>
      </c>
      <c r="F25" s="176">
        <f>SUM(F26:F28)</f>
        <v>0</v>
      </c>
      <c r="G25" s="176">
        <f t="shared" si="2"/>
        <v>1500</v>
      </c>
    </row>
    <row r="26" spans="1:7" ht="15">
      <c r="A26" s="192" t="s">
        <v>117</v>
      </c>
      <c r="B26" s="179">
        <v>1500</v>
      </c>
      <c r="C26" s="182">
        <v>0</v>
      </c>
      <c r="D26" s="182">
        <v>0</v>
      </c>
      <c r="E26" s="180">
        <f>D26</f>
        <v>0</v>
      </c>
      <c r="F26" s="180">
        <v>0</v>
      </c>
      <c r="G26" s="193">
        <f t="shared" si="2"/>
        <v>1500</v>
      </c>
    </row>
    <row r="27" spans="1:7" ht="15">
      <c r="A27" s="192" t="s">
        <v>118</v>
      </c>
      <c r="B27" s="179"/>
      <c r="C27" s="180"/>
      <c r="D27" s="180"/>
      <c r="E27" s="180"/>
      <c r="F27" s="180"/>
      <c r="G27" s="180"/>
    </row>
    <row r="28" spans="1:7" ht="15.75" thickBot="1">
      <c r="A28" s="192" t="s">
        <v>119</v>
      </c>
      <c r="B28" s="185"/>
      <c r="C28" s="180"/>
      <c r="D28" s="194"/>
      <c r="E28" s="180"/>
      <c r="F28" s="180"/>
      <c r="G28" s="180"/>
    </row>
    <row r="29" spans="1:7" s="102" customFormat="1" ht="15.75" thickBot="1">
      <c r="A29" s="77" t="s">
        <v>146</v>
      </c>
      <c r="B29" s="186">
        <f aca="true" t="shared" si="3" ref="B29:G29">B21+B25</f>
        <v>13041.36</v>
      </c>
      <c r="C29" s="187">
        <f t="shared" si="3"/>
        <v>145612.28</v>
      </c>
      <c r="D29" s="187">
        <f t="shared" si="3"/>
        <v>145612.28</v>
      </c>
      <c r="E29" s="187">
        <f t="shared" si="3"/>
        <v>145612.28</v>
      </c>
      <c r="F29" s="187">
        <f t="shared" si="3"/>
        <v>0</v>
      </c>
      <c r="G29" s="187">
        <f t="shared" si="3"/>
        <v>13041.360000000015</v>
      </c>
    </row>
    <row r="30" spans="1:14" s="2" customFormat="1" ht="13.5" customHeight="1">
      <c r="A30" s="51" t="s">
        <v>47</v>
      </c>
      <c r="B30" s="52"/>
      <c r="C30" s="52"/>
      <c r="D30" s="52"/>
      <c r="E30" s="53"/>
      <c r="F30" s="53"/>
      <c r="G30" s="53"/>
      <c r="H30" s="52"/>
      <c r="I30" s="52"/>
      <c r="J30" s="52"/>
      <c r="K30" s="53"/>
      <c r="L30" s="53"/>
      <c r="M30" s="53"/>
      <c r="N30" s="54"/>
    </row>
    <row r="31" spans="1:16" s="2" customFormat="1" ht="11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P31" s="46"/>
    </row>
    <row r="32" spans="1:14" s="2" customFormat="1" ht="11.25">
      <c r="A32" s="51" t="s">
        <v>48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7"/>
    </row>
    <row r="33" spans="1:14" s="2" customFormat="1" ht="11.25">
      <c r="A33" s="58" t="s">
        <v>49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s="2" customFormat="1" ht="11.25">
      <c r="A34" s="58" t="s">
        <v>50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s="2" customFormat="1" ht="11.25">
      <c r="A35" s="5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7"/>
    </row>
    <row r="36" s="2" customFormat="1" ht="11.25">
      <c r="I36" s="57"/>
    </row>
    <row r="37" spans="1:7" s="50" customFormat="1" ht="13.5" customHeight="1">
      <c r="A37" s="155" t="s">
        <v>59</v>
      </c>
      <c r="B37" s="62" t="s">
        <v>60</v>
      </c>
      <c r="C37" s="62"/>
      <c r="D37" s="62"/>
      <c r="E37" s="61" t="s">
        <v>61</v>
      </c>
      <c r="F37" s="61"/>
      <c r="G37" s="61"/>
    </row>
    <row r="38" spans="1:8" s="2" customFormat="1" ht="13.5" customHeight="1">
      <c r="A38" s="156" t="s">
        <v>62</v>
      </c>
      <c r="B38" s="64" t="s">
        <v>63</v>
      </c>
      <c r="C38" s="64"/>
      <c r="D38" s="64"/>
      <c r="E38" s="65" t="s">
        <v>134</v>
      </c>
      <c r="F38" s="65"/>
      <c r="G38" s="65"/>
      <c r="H38" s="157"/>
    </row>
    <row r="39" spans="1:8" s="2" customFormat="1" ht="13.5" customHeight="1">
      <c r="A39" s="158" t="s">
        <v>65</v>
      </c>
      <c r="B39" s="67" t="s">
        <v>66</v>
      </c>
      <c r="C39" s="67"/>
      <c r="D39" s="67"/>
      <c r="E39" s="67" t="s">
        <v>67</v>
      </c>
      <c r="F39" s="67"/>
      <c r="G39" s="67"/>
      <c r="H39" s="159"/>
    </row>
    <row r="40" spans="1:8" s="2" customFormat="1" ht="13.5" customHeight="1">
      <c r="A40" s="160" t="s">
        <v>68</v>
      </c>
      <c r="B40" s="67" t="s">
        <v>68</v>
      </c>
      <c r="C40" s="67"/>
      <c r="D40" s="67"/>
      <c r="E40" s="67" t="s">
        <v>68</v>
      </c>
      <c r="F40" s="67"/>
      <c r="G40" s="67"/>
      <c r="H40" s="159"/>
    </row>
  </sheetData>
  <sheetProtection/>
  <mergeCells count="25">
    <mergeCell ref="A1:G1"/>
    <mergeCell ref="A2:G2"/>
    <mergeCell ref="A3:G3"/>
    <mergeCell ref="D6:D7"/>
    <mergeCell ref="E6:E7"/>
    <mergeCell ref="F6:F7"/>
    <mergeCell ref="G6:G7"/>
    <mergeCell ref="A6:A7"/>
    <mergeCell ref="A19:A20"/>
    <mergeCell ref="B19:C19"/>
    <mergeCell ref="B6:C6"/>
    <mergeCell ref="A33:N33"/>
    <mergeCell ref="D19:D20"/>
    <mergeCell ref="E19:E20"/>
    <mergeCell ref="F19:F20"/>
    <mergeCell ref="G19:G20"/>
    <mergeCell ref="A34:N34"/>
    <mergeCell ref="B37:D37"/>
    <mergeCell ref="E37:G37"/>
    <mergeCell ref="B40:D40"/>
    <mergeCell ref="E40:G40"/>
    <mergeCell ref="B38:D38"/>
    <mergeCell ref="E38:G38"/>
    <mergeCell ref="B39:D39"/>
    <mergeCell ref="E39:G39"/>
  </mergeCells>
  <printOptions/>
  <pageMargins left="0.511811024" right="0.511811024" top="0.28" bottom="0.31" header="0.31496062" footer="0.31496062"/>
  <pageSetup horizontalDpi="600" verticalDpi="600" orientation="landscape" paperSize="9" scale="8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d835717</cp:lastModifiedBy>
  <dcterms:created xsi:type="dcterms:W3CDTF">2016-11-03T16:17:41Z</dcterms:created>
  <dcterms:modified xsi:type="dcterms:W3CDTF">2016-11-03T16:18:24Z</dcterms:modified>
  <cp:category/>
  <cp:version/>
  <cp:contentType/>
  <cp:contentStatus/>
</cp:coreProperties>
</file>